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6\данные для инвест. программы\Отчет по ИП-22г\III кв\На размещение\Отчет 3кв 2022г.по форм 10-20  пр. МЭ №  320\"/>
    </mc:Choice>
  </mc:AlternateContent>
  <bookViews>
    <workbookView xWindow="0" yWindow="0" windowWidth="28800" windowHeight="12435" tabRatio="796" firstSheet="9" activeTab="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инвест'!$A$1:$T$34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инвест'!$A$1:$T$93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10" l="1"/>
  <c r="U60" i="10"/>
  <c r="U46" i="10"/>
  <c r="U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5" i="10"/>
  <c r="U44" i="10"/>
  <c r="U43" i="10"/>
  <c r="U42" i="10"/>
  <c r="U65" i="10"/>
  <c r="U71" i="10"/>
  <c r="U75" i="10"/>
  <c r="U86" i="10"/>
  <c r="M77" i="10"/>
  <c r="M35" i="10"/>
  <c r="F26" i="10" l="1"/>
  <c r="F25" i="10" s="1"/>
  <c r="F20" i="10" s="1"/>
  <c r="Q24" i="10"/>
  <c r="R24" i="10"/>
  <c r="S24" i="10" s="1"/>
  <c r="Q27" i="10"/>
  <c r="R27" i="10"/>
  <c r="S27" i="10" s="1"/>
  <c r="Q28" i="10"/>
  <c r="R28" i="10"/>
  <c r="S28" i="10" s="1"/>
  <c r="Q29" i="10"/>
  <c r="R29" i="10"/>
  <c r="S29" i="10" s="1"/>
  <c r="Q30" i="10"/>
  <c r="R30" i="10"/>
  <c r="S30" i="10" s="1"/>
  <c r="Q31" i="10"/>
  <c r="R31" i="10"/>
  <c r="S31" i="10" s="1"/>
  <c r="Q32" i="10"/>
  <c r="R32" i="10"/>
  <c r="S32" i="10" s="1"/>
  <c r="Q36" i="10"/>
  <c r="Q37" i="10"/>
  <c r="Q38" i="10"/>
  <c r="Q39" i="10"/>
  <c r="Q40" i="10"/>
  <c r="Q41" i="10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2" i="10"/>
  <c r="Q65" i="10"/>
  <c r="Q66" i="10"/>
  <c r="Q67" i="10"/>
  <c r="Q68" i="10"/>
  <c r="Q69" i="10"/>
  <c r="Q70" i="10"/>
  <c r="Q71" i="10"/>
  <c r="Q72" i="10"/>
  <c r="Q75" i="10"/>
  <c r="Q78" i="10"/>
  <c r="Q79" i="10"/>
  <c r="Q80" i="10"/>
  <c r="Q81" i="10"/>
  <c r="Q82" i="10"/>
  <c r="Q83" i="10"/>
  <c r="Q84" i="10"/>
  <c r="Q85" i="10"/>
  <c r="Q86" i="10"/>
  <c r="Q87" i="10"/>
  <c r="Q88" i="10"/>
  <c r="Q90" i="10"/>
  <c r="Q91" i="10"/>
  <c r="Q92" i="10"/>
  <c r="Q93" i="10"/>
  <c r="O89" i="10" l="1"/>
  <c r="O23" i="10" s="1"/>
  <c r="E89" i="10"/>
  <c r="G80" i="10"/>
  <c r="H80" i="10"/>
  <c r="G81" i="10"/>
  <c r="H81" i="10"/>
  <c r="G82" i="10"/>
  <c r="H82" i="10"/>
  <c r="R82" i="10" l="1"/>
  <c r="S82" i="10" s="1"/>
  <c r="R81" i="10"/>
  <c r="S81" i="10" s="1"/>
  <c r="R80" i="10"/>
  <c r="S80" i="10" s="1"/>
  <c r="G37" i="10"/>
  <c r="H37" i="10"/>
  <c r="G38" i="10"/>
  <c r="H38" i="10"/>
  <c r="G39" i="10"/>
  <c r="H39" i="10"/>
  <c r="G40" i="10"/>
  <c r="H40" i="10"/>
  <c r="G36" i="10"/>
  <c r="R40" i="10" l="1"/>
  <c r="S40" i="10" s="1"/>
  <c r="R39" i="10"/>
  <c r="S39" i="10" s="1"/>
  <c r="R37" i="10"/>
  <c r="S37" i="10" s="1"/>
  <c r="R38" i="10"/>
  <c r="S38" i="10" s="1"/>
  <c r="K89" i="10"/>
  <c r="K64" i="10" l="1"/>
  <c r="H36" i="10"/>
  <c r="R36" i="10" s="1"/>
  <c r="S36" i="10" s="1"/>
  <c r="L77" i="10" l="1"/>
  <c r="L89" i="10"/>
  <c r="L23" i="10" s="1"/>
  <c r="K75" i="10" l="1"/>
  <c r="I89" i="10" l="1"/>
  <c r="I77" i="10"/>
  <c r="I76" i="10" s="1"/>
  <c r="I64" i="10"/>
  <c r="I63" i="10" s="1"/>
  <c r="I61" i="10"/>
  <c r="I35" i="10"/>
  <c r="J75" i="10"/>
  <c r="J72" i="10" l="1"/>
  <c r="E23" i="10" l="1"/>
  <c r="F35" i="10"/>
  <c r="F61" i="10"/>
  <c r="F74" i="10"/>
  <c r="F73" i="10" s="1"/>
  <c r="D64" i="10"/>
  <c r="D63" i="10" s="1"/>
  <c r="E61" i="10"/>
  <c r="E35" i="10"/>
  <c r="D35" i="10"/>
  <c r="K35" i="10"/>
  <c r="Q35" i="10"/>
  <c r="H69" i="10"/>
  <c r="H65" i="10"/>
  <c r="H72" i="10"/>
  <c r="H66" i="10"/>
  <c r="G66" i="10"/>
  <c r="R66" i="10" s="1"/>
  <c r="S66" i="10" s="1"/>
  <c r="G91" i="10"/>
  <c r="H91" i="10"/>
  <c r="G92" i="10"/>
  <c r="H92" i="10"/>
  <c r="G93" i="10"/>
  <c r="H93" i="10"/>
  <c r="H90" i="10"/>
  <c r="H79" i="10"/>
  <c r="H83" i="10"/>
  <c r="H84" i="10"/>
  <c r="H85" i="10"/>
  <c r="H86" i="10"/>
  <c r="H87" i="10"/>
  <c r="H88" i="10"/>
  <c r="H78" i="10"/>
  <c r="G79" i="10"/>
  <c r="G83" i="10"/>
  <c r="G84" i="10"/>
  <c r="G85" i="10"/>
  <c r="G86" i="10"/>
  <c r="R86" i="10" s="1"/>
  <c r="S86" i="10" s="1"/>
  <c r="G87" i="10"/>
  <c r="R87" i="10" s="1"/>
  <c r="S87" i="10" s="1"/>
  <c r="G88" i="10"/>
  <c r="R88" i="10" s="1"/>
  <c r="S88" i="10" s="1"/>
  <c r="G78" i="10"/>
  <c r="F83" i="10"/>
  <c r="G90" i="10"/>
  <c r="N89" i="10"/>
  <c r="N23" i="10" s="1"/>
  <c r="F90" i="10"/>
  <c r="J77" i="10"/>
  <c r="J22" i="10" s="1"/>
  <c r="K77" i="10"/>
  <c r="K22" i="10" s="1"/>
  <c r="L22" i="10"/>
  <c r="O77" i="10"/>
  <c r="O22" i="10" s="1"/>
  <c r="P77" i="10"/>
  <c r="P22" i="10" s="1"/>
  <c r="T77" i="10"/>
  <c r="J89" i="10"/>
  <c r="J23" i="10" s="1"/>
  <c r="K23" i="10"/>
  <c r="M89" i="10"/>
  <c r="T89" i="10"/>
  <c r="D89" i="10"/>
  <c r="D23" i="10" s="1"/>
  <c r="F91" i="10"/>
  <c r="F92" i="10"/>
  <c r="F93" i="10"/>
  <c r="E77" i="10"/>
  <c r="E22" i="10" s="1"/>
  <c r="F78" i="10"/>
  <c r="F79" i="10"/>
  <c r="F84" i="10"/>
  <c r="F85" i="10"/>
  <c r="F86" i="10"/>
  <c r="F87" i="10"/>
  <c r="F88" i="10"/>
  <c r="D77" i="10"/>
  <c r="D22" i="10" s="1"/>
  <c r="E64" i="10"/>
  <c r="E63" i="10" s="1"/>
  <c r="F64" i="10"/>
  <c r="F63" i="10" s="1"/>
  <c r="J64" i="10"/>
  <c r="J63" i="10" s="1"/>
  <c r="K63" i="10"/>
  <c r="M64" i="10"/>
  <c r="O64" i="10"/>
  <c r="O63" i="10" s="1"/>
  <c r="P64" i="10"/>
  <c r="P63" i="10" s="1"/>
  <c r="I75" i="10"/>
  <c r="G75" i="10" s="1"/>
  <c r="D75" i="10"/>
  <c r="H62" i="10"/>
  <c r="G62" i="10"/>
  <c r="R62" i="10" s="1"/>
  <c r="S62" i="10" s="1"/>
  <c r="H67" i="10"/>
  <c r="H68" i="10"/>
  <c r="H70" i="10"/>
  <c r="H71" i="10"/>
  <c r="G67" i="10"/>
  <c r="R67" i="10" s="1"/>
  <c r="S67" i="10" s="1"/>
  <c r="G68" i="10"/>
  <c r="R68" i="10" s="1"/>
  <c r="S68" i="10" s="1"/>
  <c r="G69" i="10"/>
  <c r="R69" i="10" s="1"/>
  <c r="S69" i="10" s="1"/>
  <c r="G70" i="10"/>
  <c r="R70" i="10" s="1"/>
  <c r="S70" i="10" s="1"/>
  <c r="G71" i="10"/>
  <c r="G72" i="10"/>
  <c r="R72" i="10" s="1"/>
  <c r="S72" i="10" s="1"/>
  <c r="G65" i="10"/>
  <c r="J61" i="10"/>
  <c r="K61" i="10"/>
  <c r="L61" i="10"/>
  <c r="M61" i="10"/>
  <c r="N61" i="10"/>
  <c r="O61" i="10"/>
  <c r="P61" i="10"/>
  <c r="D62" i="10"/>
  <c r="D61" i="10" s="1"/>
  <c r="R85" i="10" l="1"/>
  <c r="S85" i="10" s="1"/>
  <c r="R84" i="10"/>
  <c r="S84" i="10" s="1"/>
  <c r="R91" i="10"/>
  <c r="S91" i="10" s="1"/>
  <c r="R71" i="10"/>
  <c r="S71" i="10" s="1"/>
  <c r="R79" i="10"/>
  <c r="S79" i="10" s="1"/>
  <c r="R92" i="10"/>
  <c r="S92" i="10" s="1"/>
  <c r="M63" i="10"/>
  <c r="R83" i="10"/>
  <c r="S83" i="10" s="1"/>
  <c r="R90" i="10"/>
  <c r="S90" i="10" s="1"/>
  <c r="R93" i="10"/>
  <c r="S93" i="10" s="1"/>
  <c r="M34" i="10"/>
  <c r="Q61" i="10"/>
  <c r="R65" i="10"/>
  <c r="S65" i="10" s="1"/>
  <c r="M23" i="10"/>
  <c r="Q23" i="10" s="1"/>
  <c r="Q89" i="10"/>
  <c r="R78" i="10"/>
  <c r="S78" i="10" s="1"/>
  <c r="F34" i="10"/>
  <c r="F33" i="10" s="1"/>
  <c r="F21" i="10" s="1"/>
  <c r="M22" i="10"/>
  <c r="G89" i="10"/>
  <c r="I74" i="10"/>
  <c r="I73" i="10" s="1"/>
  <c r="D34" i="10"/>
  <c r="F89" i="10"/>
  <c r="F23" i="10" s="1"/>
  <c r="E34" i="10"/>
  <c r="F77" i="10"/>
  <c r="F22" i="10" s="1"/>
  <c r="I34" i="10"/>
  <c r="I22" i="10"/>
  <c r="I23" i="10"/>
  <c r="H89" i="10"/>
  <c r="H23" i="10" s="1"/>
  <c r="L64" i="10"/>
  <c r="L63" i="10" s="1"/>
  <c r="H64" i="10"/>
  <c r="H63" i="10" s="1"/>
  <c r="N64" i="10"/>
  <c r="N63" i="10" s="1"/>
  <c r="G64" i="10"/>
  <c r="N77" i="10"/>
  <c r="N22" i="10" s="1"/>
  <c r="P89" i="10"/>
  <c r="P23" i="10" s="1"/>
  <c r="F19" i="10" l="1"/>
  <c r="Q77" i="10"/>
  <c r="Q64" i="10"/>
  <c r="Q63" i="10"/>
  <c r="G63" i="10"/>
  <c r="R63" i="10" s="1"/>
  <c r="S63" i="10" s="1"/>
  <c r="R64" i="10"/>
  <c r="S64" i="10" s="1"/>
  <c r="G23" i="10"/>
  <c r="R23" i="10" s="1"/>
  <c r="S23" i="10" s="1"/>
  <c r="R89" i="10"/>
  <c r="S89" i="10" s="1"/>
  <c r="Q22" i="10"/>
  <c r="I33" i="10"/>
  <c r="I21" i="10" l="1"/>
  <c r="H60" i="10"/>
  <c r="H59" i="10"/>
  <c r="H58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75" i="10"/>
  <c r="R75" i="10" s="1"/>
  <c r="S75" i="10" s="1"/>
  <c r="P57" i="10" l="1"/>
  <c r="O57" i="10"/>
  <c r="L57" i="10"/>
  <c r="J57" i="10"/>
  <c r="G60" i="10"/>
  <c r="R60" i="10" s="1"/>
  <c r="S60" i="10" s="1"/>
  <c r="G59" i="10"/>
  <c r="R59" i="10" s="1"/>
  <c r="S59" i="10" s="1"/>
  <c r="G58" i="10"/>
  <c r="R58" i="10" s="1"/>
  <c r="S58" i="10" s="1"/>
  <c r="G56" i="10"/>
  <c r="R56" i="10" s="1"/>
  <c r="S56" i="10" s="1"/>
  <c r="G55" i="10"/>
  <c r="R55" i="10" s="1"/>
  <c r="S55" i="10" s="1"/>
  <c r="G54" i="10"/>
  <c r="R54" i="10" s="1"/>
  <c r="S54" i="10" s="1"/>
  <c r="G53" i="10"/>
  <c r="R53" i="10" s="1"/>
  <c r="S53" i="10" s="1"/>
  <c r="G52" i="10"/>
  <c r="R52" i="10" s="1"/>
  <c r="S52" i="10" s="1"/>
  <c r="G51" i="10"/>
  <c r="R51" i="10" s="1"/>
  <c r="S51" i="10" s="1"/>
  <c r="G50" i="10"/>
  <c r="R50" i="10" s="1"/>
  <c r="S50" i="10" s="1"/>
  <c r="G49" i="10"/>
  <c r="R49" i="10" s="1"/>
  <c r="S49" i="10" s="1"/>
  <c r="G48" i="10"/>
  <c r="R48" i="10" s="1"/>
  <c r="S48" i="10" s="1"/>
  <c r="G47" i="10"/>
  <c r="R47" i="10" s="1"/>
  <c r="S47" i="10" s="1"/>
  <c r="G46" i="10"/>
  <c r="R46" i="10" s="1"/>
  <c r="S46" i="10" s="1"/>
  <c r="G45" i="10"/>
  <c r="R45" i="10" s="1"/>
  <c r="S45" i="10" s="1"/>
  <c r="G44" i="10"/>
  <c r="R44" i="10" s="1"/>
  <c r="S44" i="10" s="1"/>
  <c r="G43" i="10"/>
  <c r="R43" i="10" s="1"/>
  <c r="S43" i="10" s="1"/>
  <c r="G42" i="10"/>
  <c r="R42" i="10" s="1"/>
  <c r="S42" i="10" s="1"/>
  <c r="G57" i="10" l="1"/>
  <c r="E74" i="10" l="1"/>
  <c r="E73" i="10" s="1"/>
  <c r="E26" i="10"/>
  <c r="E25" i="10" s="1"/>
  <c r="E20" i="10" s="1"/>
  <c r="G26" i="10"/>
  <c r="P41" i="10"/>
  <c r="P35" i="10" s="1"/>
  <c r="O41" i="10"/>
  <c r="O35" i="10" s="1"/>
  <c r="L35" i="10"/>
  <c r="J41" i="10"/>
  <c r="H41" i="10" s="1"/>
  <c r="J76" i="10"/>
  <c r="D74" i="10"/>
  <c r="J31" i="10"/>
  <c r="G25" i="10" l="1"/>
  <c r="E33" i="10"/>
  <c r="E21" i="10" s="1"/>
  <c r="E19" i="10" s="1"/>
  <c r="J35" i="10"/>
  <c r="G41" i="10"/>
  <c r="G77" i="10"/>
  <c r="P26" i="10"/>
  <c r="P25" i="10" s="1"/>
  <c r="P20" i="10" s="1"/>
  <c r="N26" i="10"/>
  <c r="N25" i="10" s="1"/>
  <c r="N20" i="10" s="1"/>
  <c r="M26" i="10"/>
  <c r="L26" i="10"/>
  <c r="L25" i="10" s="1"/>
  <c r="L20" i="10" s="1"/>
  <c r="K26" i="10"/>
  <c r="K25" i="10" s="1"/>
  <c r="K20" i="10" s="1"/>
  <c r="J26" i="10"/>
  <c r="J25" i="10" s="1"/>
  <c r="J20" i="10" s="1"/>
  <c r="I26" i="10"/>
  <c r="H26" i="10"/>
  <c r="H25" i="10" s="1"/>
  <c r="H20" i="10" s="1"/>
  <c r="O26" i="10"/>
  <c r="O25" i="10" s="1"/>
  <c r="O20" i="10" s="1"/>
  <c r="R41" i="10" l="1"/>
  <c r="S41" i="10" s="1"/>
  <c r="G35" i="10"/>
  <c r="R26" i="10"/>
  <c r="S26" i="10" s="1"/>
  <c r="M25" i="10"/>
  <c r="Q26" i="10"/>
  <c r="G20" i="10"/>
  <c r="R20" i="10" s="1"/>
  <c r="S20" i="10" s="1"/>
  <c r="R25" i="10"/>
  <c r="S25" i="10" s="1"/>
  <c r="G22" i="10"/>
  <c r="I25" i="10"/>
  <c r="P76" i="10"/>
  <c r="P74" i="10"/>
  <c r="P73" i="10" s="1"/>
  <c r="N76" i="10"/>
  <c r="Q76" i="10" s="1"/>
  <c r="N74" i="10"/>
  <c r="N73" i="10" s="1"/>
  <c r="L76" i="10"/>
  <c r="L74" i="10"/>
  <c r="L73" i="10" s="1"/>
  <c r="J74" i="10"/>
  <c r="O74" i="10"/>
  <c r="O73" i="10" s="1"/>
  <c r="O76" i="10"/>
  <c r="M74" i="10"/>
  <c r="Q74" i="10" s="1"/>
  <c r="K74" i="10"/>
  <c r="G61" i="10"/>
  <c r="D73" i="10"/>
  <c r="D33" i="10" s="1"/>
  <c r="D21" i="10" s="1"/>
  <c r="D19" i="10" s="1"/>
  <c r="D26" i="10"/>
  <c r="D25" i="10" s="1"/>
  <c r="D20" i="10" s="1"/>
  <c r="M20" i="10" l="1"/>
  <c r="Q20" i="10" s="1"/>
  <c r="Q25" i="10"/>
  <c r="G34" i="10"/>
  <c r="M73" i="10"/>
  <c r="G74" i="10"/>
  <c r="I20" i="10"/>
  <c r="H77" i="10"/>
  <c r="H76" i="10" s="1"/>
  <c r="H74" i="10"/>
  <c r="K73" i="10"/>
  <c r="H57" i="10"/>
  <c r="K76" i="10"/>
  <c r="J73" i="10"/>
  <c r="H61" i="10"/>
  <c r="R61" i="10" s="1"/>
  <c r="S61" i="10" s="1"/>
  <c r="G73" i="10" l="1"/>
  <c r="R74" i="10"/>
  <c r="S74" i="10" s="1"/>
  <c r="G33" i="10"/>
  <c r="H22" i="10"/>
  <c r="R22" i="10" s="1"/>
  <c r="S22" i="10" s="1"/>
  <c r="R77" i="10"/>
  <c r="S77" i="10" s="1"/>
  <c r="Q73" i="10"/>
  <c r="M33" i="10"/>
  <c r="H35" i="10"/>
  <c r="R57" i="10"/>
  <c r="S57" i="10" s="1"/>
  <c r="R76" i="10"/>
  <c r="S76" i="10" s="1"/>
  <c r="I19" i="10"/>
  <c r="H73" i="10"/>
  <c r="R73" i="10" s="1"/>
  <c r="S73" i="10" s="1"/>
  <c r="L34" i="10"/>
  <c r="L33" i="10" s="1"/>
  <c r="L21" i="10" s="1"/>
  <c r="L19" i="10" s="1"/>
  <c r="K34" i="10"/>
  <c r="K33" i="10" s="1"/>
  <c r="K21" i="10" s="1"/>
  <c r="O34" i="10"/>
  <c r="N34" i="10"/>
  <c r="Q34" i="10" s="1"/>
  <c r="J34" i="10"/>
  <c r="J33" i="10" s="1"/>
  <c r="P34" i="10"/>
  <c r="H34" i="10" l="1"/>
  <c r="R34" i="10" s="1"/>
  <c r="S34" i="10" s="1"/>
  <c r="R35" i="10"/>
  <c r="S35" i="10" s="1"/>
  <c r="M21" i="10"/>
  <c r="G21" i="10"/>
  <c r="P33" i="10"/>
  <c r="P21" i="10" s="1"/>
  <c r="P19" i="10" s="1"/>
  <c r="K19" i="10"/>
  <c r="N33" i="10"/>
  <c r="N21" i="10" s="1"/>
  <c r="N19" i="10" s="1"/>
  <c r="O33" i="10"/>
  <c r="O21" i="10" s="1"/>
  <c r="O19" i="10" s="1"/>
  <c r="H33" i="10" l="1"/>
  <c r="H21" i="10" s="1"/>
  <c r="H19" i="10" s="1"/>
  <c r="Q21" i="10"/>
  <c r="M19" i="10"/>
  <c r="G19" i="10"/>
  <c r="Q33" i="10"/>
  <c r="R33" i="10"/>
  <c r="S33" i="10" s="1"/>
  <c r="Q19" i="10"/>
  <c r="J21" i="10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R21" i="10" l="1"/>
  <c r="S21" i="10" s="1"/>
  <c r="R19" i="10"/>
  <c r="S19" i="10" s="1"/>
  <c r="C19" i="10"/>
  <c r="J19" i="10"/>
  <c r="T19" i="2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<sst xmlns="http://schemas.openxmlformats.org/spreadsheetml/2006/main" count="2002" uniqueCount="1020">
  <si>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</si>
  <si>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</si>
  <si>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</si>
  <si>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</si>
  <si>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</si>
  <si>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</si>
  <si>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</si>
  <si>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</si>
  <si>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</si>
  <si>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</si>
  <si>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</si>
  <si>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</si>
  <si>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</si>
  <si>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</si>
  <si>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</si>
  <si>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</si>
  <si>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</si>
  <si>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</si>
  <si>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</si>
  <si>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</si>
  <si>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</si>
  <si>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</si>
  <si>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</si>
  <si>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</si>
  <si>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</si>
  <si>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</si>
  <si>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</si>
  <si>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</si>
  <si>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</si>
  <si>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</si>
  <si>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</si>
  <si>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</si>
  <si>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</si>
  <si>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</si>
  <si>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</si>
  <si>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</si>
  <si>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</si>
  <si>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</si>
  <si>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</si>
  <si>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</si>
  <si>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</si>
  <si>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</si>
  <si>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</si>
  <si>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</si>
  <si>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</si>
  <si>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</si>
  <si>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</si>
  <si>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</si>
  <si>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</si>
  <si>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</si>
  <si>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</si>
  <si>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</si>
  <si>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</si>
  <si>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</si>
  <si>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</si>
  <si>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</si>
  <si>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</si>
  <si>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</si>
  <si>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</si>
  <si>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</si>
  <si>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</si>
  <si>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</si>
  <si>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</si>
  <si>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</si>
  <si>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</si>
  <si>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</si>
  <si>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</si>
  <si>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</si>
  <si>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</si>
  <si>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</si>
  <si>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</si>
  <si>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</si>
  <si>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</si>
  <si>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</si>
  <si>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</si>
  <si>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</si>
  <si>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</si>
  <si>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</si>
  <si>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</si>
  <si>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</si>
  <si>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</si>
  <si>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</si>
  <si>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</si>
  <si>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</si>
  <si>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</si>
  <si>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</si>
  <si>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</si>
  <si>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</si>
  <si>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</si>
  <si>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</si>
  <si>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</si>
  <si>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</si>
  <si>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</si>
  <si>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</si>
  <si>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</si>
  <si>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</si>
  <si>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</si>
  <si>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</si>
  <si>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</si>
  <si>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</si>
  <si>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</si>
  <si>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</si>
  <si>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</si>
  <si>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</si>
  <si>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</si>
  <si>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</si>
  <si>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</si>
  <si>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</si>
  <si>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</si>
  <si>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</si>
  <si>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</si>
  <si>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</si>
  <si>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</si>
  <si>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</si>
  <si>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</si>
  <si>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</si>
  <si>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</si>
  <si>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</si>
  <si>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</si>
  <si>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</si>
  <si>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</si>
  <si>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</si>
  <si>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</si>
  <si>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</si>
  <si>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</si>
  <si>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</si>
  <si>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</si>
  <si>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</si>
  <si>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</si>
  <si>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</si>
  <si>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</si>
  <si>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</si>
  <si>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</si>
  <si>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</si>
  <si>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</si>
  <si>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</si>
  <si>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</si>
  <si>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</si>
  <si>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</si>
  <si>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</si>
  <si>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</si>
  <si>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</si>
  <si>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</si>
  <si>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</si>
  <si>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</si>
  <si>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</si>
  <si>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</si>
  <si>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</si>
  <si>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</si>
  <si>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</si>
  <si>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</si>
  <si>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</si>
  <si>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</si>
  <si>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</si>
  <si>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</si>
  <si>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</si>
  <si>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</si>
  <si>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</si>
  <si>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</si>
  <si>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</si>
  <si>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</si>
  <si>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</si>
  <si>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</si>
  <si>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</si>
  <si>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</si>
  <si>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</si>
  <si>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</si>
  <si>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</si>
  <si>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</si>
  <si>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</si>
  <si>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</si>
  <si>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</si>
  <si>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</si>
  <si>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</si>
  <si>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</si>
  <si>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</si>
  <si>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</si>
  <si>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</si>
  <si>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</si>
  <si>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</si>
  <si>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</si>
  <si>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</si>
  <si>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</si>
  <si>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</si>
  <si>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</si>
  <si>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</si>
  <si>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</si>
  <si>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</si>
  <si>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</si>
  <si>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</si>
  <si>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</si>
  <si>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</si>
  <si>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</si>
  <si>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</si>
  <si>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</si>
  <si>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</si>
  <si>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</si>
  <si>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</si>
  <si>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</si>
  <si>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</si>
  <si>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</si>
  <si>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</si>
  <si>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</si>
  <si>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</si>
  <si>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</si>
  <si>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</si>
  <si>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</si>
  <si>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</si>
  <si>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</si>
  <si>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</si>
  <si>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</si>
  <si>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</si>
  <si>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</si>
  <si>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</si>
  <si>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</si>
  <si>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</si>
  <si>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</si>
  <si>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</si>
  <si>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</si>
  <si>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</si>
  <si>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</si>
  <si>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</si>
  <si>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</si>
  <si>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</si>
  <si>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</si>
  <si>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</si>
  <si>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</si>
  <si>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</si>
  <si>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</si>
  <si>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</si>
  <si>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</si>
  <si>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</si>
  <si>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</si>
  <si>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</si>
  <si>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</si>
  <si>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</si>
  <si>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</si>
  <si>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</si>
  <si>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</si>
  <si>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</si>
  <si>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</si>
  <si>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</si>
  <si>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</si>
  <si>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</si>
  <si>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</si>
  <si>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</si>
  <si>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</si>
  <si>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</si>
  <si>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</si>
  <si>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</si>
  <si>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</si>
  <si>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</si>
  <si>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</si>
  <si>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</si>
  <si>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</si>
  <si>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</si>
  <si>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</si>
  <si>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</si>
  <si>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</si>
  <si>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</si>
  <si>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</si>
  <si>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</si>
  <si>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</si>
  <si>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</si>
  <si>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</si>
  <si>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</si>
  <si>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</si>
  <si>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</si>
  <si>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</si>
  <si>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</si>
  <si>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</si>
  <si>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</si>
  <si>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</si>
  <si>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</si>
  <si>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</si>
  <si>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</si>
  <si>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</si>
  <si>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</si>
  <si>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</si>
  <si>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</si>
  <si>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</si>
  <si>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</si>
  <si>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</si>
  <si>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</si>
  <si>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</si>
  <si>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</si>
  <si>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</si>
  <si>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</si>
  <si>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</si>
  <si>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</si>
  <si>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</si>
  <si>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</si>
  <si>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</si>
  <si>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</si>
  <si>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</si>
  <si>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</si>
  <si>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</si>
  <si>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</si>
  <si>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</si>
  <si>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</si>
  <si>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</si>
  <si>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</si>
  <si>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</si>
  <si>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</si>
  <si>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</si>
  <si>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</si>
  <si>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</si>
  <si>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</si>
  <si>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</si>
  <si>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</si>
  <si>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</si>
  <si>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</si>
  <si>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</si>
  <si>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</si>
  <si>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</si>
  <si>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</si>
  <si>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</si>
  <si>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</si>
  <si>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</si>
  <si>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</si>
  <si>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</si>
  <si>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</si>
  <si>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</si>
  <si>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</si>
  <si>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</si>
  <si>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</si>
  <si>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</si>
  <si>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</si>
  <si>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</si>
  <si>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</si>
  <si>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</si>
  <si>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</si>
  <si>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</si>
  <si>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</si>
  <si>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</si>
  <si>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</si>
  <si>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</si>
  <si>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</si>
  <si>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</si>
  <si>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</si>
  <si>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</si>
  <si>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</si>
  <si>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</si>
  <si>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</si>
  <si>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</si>
  <si>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</si>
  <si>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</si>
  <si>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</si>
  <si>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</si>
  <si>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</si>
  <si>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</si>
  <si>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</si>
  <si>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</si>
  <si>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</si>
  <si>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</si>
  <si>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</si>
  <si>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</si>
  <si>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</si>
  <si>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</si>
  <si>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</si>
  <si>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</si>
  <si>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</si>
  <si>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</si>
  <si>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</si>
  <si>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</si>
  <si>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</si>
  <si>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</si>
  <si>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</si>
  <si>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</si>
  <si>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</si>
  <si>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</si>
  <si>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</si>
  <si>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</si>
  <si>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</si>
  <si>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</si>
  <si>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</si>
  <si>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</si>
  <si>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</si>
  <si>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</si>
  <si>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</si>
  <si>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</si>
  <si>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</si>
  <si>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</si>
  <si>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</si>
  <si>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</si>
  <si>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</si>
  <si>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</si>
  <si>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</si>
  <si>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</si>
  <si>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</si>
  <si>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</si>
  <si>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</si>
  <si>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</si>
  <si>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</si>
  <si>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</si>
  <si>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</si>
  <si>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</si>
  <si>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</si>
  <si>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</si>
  <si>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</si>
  <si>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</si>
  <si>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</si>
  <si>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</si>
  <si>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</si>
  <si>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</si>
  <si>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</si>
  <si>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</si>
  <si>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</si>
  <si>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</si>
  <si>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</si>
  <si>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</si>
  <si>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</si>
  <si>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</si>
  <si>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</si>
  <si>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</si>
  <si>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</si>
  <si>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</si>
  <si>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</si>
  <si>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</si>
  <si>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</si>
  <si>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</si>
  <si>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</si>
  <si>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</si>
  <si>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</si>
  <si>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</si>
  <si>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</si>
  <si>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</si>
  <si>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</si>
  <si>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</si>
  <si>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</si>
  <si>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</si>
  <si>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</si>
  <si>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</si>
  <si>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</si>
  <si>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</si>
  <si>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</si>
  <si>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</si>
  <si>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</si>
  <si>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</si>
  <si>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</si>
  <si>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</si>
  <si>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</si>
  <si>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</si>
  <si>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</si>
  <si>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</si>
  <si>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</si>
  <si>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</si>
  <si>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</si>
  <si>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</si>
  <si>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</si>
  <si>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</si>
  <si>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</si>
  <si>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</si>
  <si>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</si>
  <si>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</si>
  <si>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</si>
  <si>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</si>
  <si>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</si>
  <si>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</si>
  <si>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</si>
  <si>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</si>
  <si>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</si>
  <si>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</si>
  <si>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</si>
  <si>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</si>
  <si>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</si>
  <si>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</si>
  <si>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</si>
  <si>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</si>
  <si>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</si>
  <si>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</si>
  <si>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</si>
  <si>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</si>
  <si>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</si>
  <si>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</si>
  <si>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</si>
  <si>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</si>
  <si>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</si>
  <si>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</si>
  <si>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</si>
  <si>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</si>
  <si>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</si>
  <si>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</si>
  <si>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</si>
  <si>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</si>
  <si>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</si>
  <si>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</si>
  <si>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</si>
  <si>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</si>
  <si>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</si>
  <si>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</si>
  <si>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</si>
  <si>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</si>
  <si>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</si>
  <si>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</si>
  <si>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</si>
  <si>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</si>
  <si>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</si>
  <si>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</si>
  <si>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</si>
  <si>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</si>
  <si>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</si>
  <si>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</si>
  <si>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</si>
  <si>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</si>
  <si>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</si>
  <si>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</si>
  <si>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</si>
  <si>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</si>
  <si>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</si>
  <si>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</si>
  <si>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</si>
  <si>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</si>
  <si>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</si>
  <si>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</si>
  <si>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</si>
  <si>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</si>
  <si>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</si>
  <si>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</si>
  <si>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</si>
  <si>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</si>
  <si>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</si>
  <si>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</si>
  <si>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</si>
  <si>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</si>
  <si>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</si>
  <si>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</si>
  <si>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</si>
  <si>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</si>
  <si>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</si>
  <si>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</si>
  <si>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</si>
  <si>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</si>
  <si>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</si>
  <si>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</si>
  <si>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</si>
  <si>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</si>
  <si>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</si>
  <si>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</si>
  <si>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</si>
  <si>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</si>
  <si>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</si>
  <si>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</si>
  <si>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</si>
  <si>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</si>
  <si>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</si>
  <si>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</si>
  <si>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</si>
  <si>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</si>
  <si>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</si>
  <si>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</si>
  <si>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</si>
  <si>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</si>
  <si>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</si>
  <si>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</si>
  <si>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</si>
  <si>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</si>
  <si>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</si>
  <si>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</si>
  <si>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</si>
  <si>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</si>
  <si>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</si>
  <si>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</si>
  <si>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</si>
  <si>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</si>
  <si>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</si>
  <si>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</si>
  <si>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</si>
  <si>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</si>
  <si>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</si>
  <si>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</si>
  <si>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</si>
  <si>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</si>
  <si>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</si>
  <si>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</si>
  <si>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</si>
  <si>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</si>
  <si>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</si>
  <si>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</si>
  <si>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</si>
  <si>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</si>
  <si>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</si>
  <si>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</si>
  <si>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</si>
  <si>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</si>
  <si>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</si>
  <si>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</si>
  <si>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</si>
  <si>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</si>
  <si>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</si>
  <si>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</si>
  <si>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</si>
  <si>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</si>
  <si>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</si>
  <si>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</si>
  <si>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</si>
  <si>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</si>
  <si>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</si>
  <si>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</si>
  <si>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</si>
  <si>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</si>
  <si>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</si>
  <si>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</si>
  <si>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</si>
  <si>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</si>
  <si>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</si>
  <si>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</si>
  <si>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</si>
  <si>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</si>
  <si>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</si>
  <si>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</si>
  <si>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</si>
  <si>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</si>
  <si>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</si>
  <si>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</si>
  <si>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</si>
  <si>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</si>
  <si>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</si>
  <si>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</si>
  <si>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</si>
  <si>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</si>
  <si>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</si>
  <si>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</si>
  <si>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</si>
  <si>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</si>
  <si>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</si>
  <si>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</si>
  <si>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</si>
  <si>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</si>
  <si>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</si>
  <si>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</si>
  <si>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</si>
  <si>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</si>
  <si>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</si>
  <si>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</si>
  <si>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</si>
  <si>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</si>
  <si>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</si>
  <si>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</si>
  <si>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</si>
  <si>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</si>
  <si>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</si>
  <si>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</si>
  <si>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</si>
  <si>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</si>
  <si>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</si>
  <si>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</si>
  <si>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</si>
  <si>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</si>
  <si>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</si>
  <si>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</si>
  <si>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</si>
  <si>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</si>
  <si>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</si>
  <si>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</si>
  <si>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</si>
  <si>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</si>
  <si>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</si>
  <si>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</si>
  <si>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</si>
  <si>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</si>
  <si>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</si>
  <si>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</si>
  <si>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</si>
  <si>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</si>
  <si>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</si>
  <si>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</si>
  <si>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</si>
  <si>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</si>
  <si>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</si>
  <si>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</si>
  <si>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</si>
  <si>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</si>
  <si>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</si>
  <si>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</si>
  <si>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</si>
  <si>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</si>
  <si>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</si>
  <si>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</si>
  <si>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</si>
  <si>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</si>
  <si>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</si>
  <si>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</si>
  <si>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</si>
  <si>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</si>
  <si>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</si>
  <si>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</si>
  <si>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</si>
  <si>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</si>
  <si>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</si>
  <si>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</si>
  <si>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</si>
  <si>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</si>
  <si>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</si>
  <si>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</si>
  <si>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</si>
  <si>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</si>
  <si>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</si>
  <si>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</si>
  <si>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</si>
  <si>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</si>
  <si>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</si>
  <si>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</si>
  <si>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</si>
  <si>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</si>
  <si>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</si>
  <si>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</si>
  <si>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</si>
  <si>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</si>
  <si>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</si>
  <si>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</si>
  <si>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</si>
  <si>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</si>
  <si>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</si>
  <si>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</si>
  <si>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</si>
  <si>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</si>
  <si>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</si>
  <si>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</si>
  <si>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</si>
  <si>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</si>
  <si>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</si>
  <si>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</si>
  <si>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</si>
  <si>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</si>
  <si>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</si>
  <si>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</si>
  <si>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</si>
  <si>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</si>
  <si>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</si>
  <si>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</si>
  <si>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</si>
  <si>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</si>
  <si>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</si>
  <si>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</si>
  <si>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</si>
  <si>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</si>
  <si>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</si>
  <si>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</si>
  <si>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</si>
  <si>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</si>
  <si>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</si>
  <si>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</si>
  <si>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</si>
  <si>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</si>
  <si>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</si>
  <si>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</si>
  <si>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</si>
  <si>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</si>
  <si>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</si>
  <si>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</si>
  <si>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</si>
  <si>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</si>
  <si>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</si>
  <si>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</si>
  <si>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</si>
  <si>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</si>
  <si>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</si>
  <si>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</si>
  <si>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</si>
  <si>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</si>
  <si>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</si>
  <si>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</si>
  <si>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</si>
  <si>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</si>
  <si>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</si>
  <si>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</si>
  <si>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</si>
  <si>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</si>
  <si>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</si>
  <si>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</si>
  <si>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</si>
  <si>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</si>
  <si>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</si>
  <si>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</si>
  <si>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</si>
  <si>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</si>
  <si>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</si>
  <si>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</si>
  <si>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</si>
  <si>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</si>
  <si>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</si>
  <si>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</si>
  <si>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</si>
  <si>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</si>
  <si>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</si>
  <si>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</si>
  <si>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</si>
  <si>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</si>
  <si>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</si>
  <si>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</si>
  <si>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</si>
  <si>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</si>
  <si>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</si>
  <si>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</si>
  <si>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</si>
  <si>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</si>
  <si>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</si>
  <si>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</si>
  <si>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</si>
  <si>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</si>
  <si>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</si>
  <si>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</si>
  <si>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</si>
  <si>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</si>
  <si>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</si>
  <si>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</si>
  <si>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</si>
  <si>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</si>
  <si>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</si>
  <si>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</si>
  <si>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</si>
  <si>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</si>
  <si>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</si>
  <si>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</si>
  <si>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</si>
  <si>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</si>
  <si>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</si>
  <si>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</si>
  <si>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</si>
  <si>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</si>
  <si>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</si>
  <si>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</si>
  <si>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</si>
  <si>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</si>
  <si>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</si>
  <si>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</si>
  <si>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</si>
  <si>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</si>
  <si>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</si>
  <si>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</si>
  <si>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</si>
  <si>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</si>
  <si>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</si>
  <si>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</si>
  <si>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</si>
  <si>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</si>
  <si>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</si>
  <si>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</si>
  <si>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</si>
  <si>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</si>
  <si>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</si>
  <si>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</si>
  <si>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</si>
  <si>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</si>
  <si>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</si>
  <si>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</si>
  <si>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</si>
  <si>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</si>
  <si>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</si>
  <si>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</si>
  <si>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</si>
  <si>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</si>
  <si>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</si>
  <si>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</si>
  <si>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</si>
  <si>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</si>
  <si>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</si>
  <si>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</si>
  <si>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</si>
  <si>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</si>
  <si>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I_ ТП 20.1.1.1.1</t>
  </si>
  <si>
    <t>I_ ТП 20.1.1.1.2.</t>
  </si>
  <si>
    <t>I_ТП 20.1.1.1.3</t>
  </si>
  <si>
    <t>1.2.1.2.1</t>
  </si>
  <si>
    <t>ГУП "РЭС"РБ</t>
  </si>
  <si>
    <t>Отчет о реализации инвестиционной программы  ГУП "Региональные электрические сети "РБ</t>
  </si>
  <si>
    <t>Внесена корректировка</t>
  </si>
  <si>
    <t xml:space="preserve">Фактический объем финансирования капитальных вложений на  01.01. года 2022, млн. рублей 
(с НДС) </t>
  </si>
  <si>
    <t xml:space="preserve">Остаток финансирования капитальных вложений 
на  01.01. года 2022  в прогнозных ценах соответствующих лет,  млн. рублей (с НДС) </t>
  </si>
  <si>
    <t>Финансирование капитальных вложений года  2022, млн. рублей (с НДС)</t>
  </si>
  <si>
    <t>Реконструкция ТП-14 н.п. Кудеевский КТПП-250/10/0,4кВ (проходного типа)</t>
  </si>
  <si>
    <t>L_ 2022_1211_Ц_3</t>
  </si>
  <si>
    <t>Замена КТП-94 "РСУ ДОР АБЗ" с трансформатором 400 кВА</t>
  </si>
  <si>
    <t>L_БГЭС_1.2.1.1.7</t>
  </si>
  <si>
    <t>Реконструкция  ТП-2906, замена    Т-1   1980 г.в. кол-ве  1шт ТМ-630 на ТМГ-630 .(0)</t>
  </si>
  <si>
    <t xml:space="preserve"> L_ 202201131</t>
  </si>
  <si>
    <t>Реконструкция  ТП-2906, замена    Т-2   1981 г.в. кол-ве  1шт ТМ-630 на ТМГ-630 .(0)</t>
  </si>
  <si>
    <t xml:space="preserve"> L_ 202201132</t>
  </si>
  <si>
    <t>Реконструкция  ТП-2902, замена    Т-2   нет табл г.в. кол-ве  1шт ТМ-630 на ТМГ-630 .(0)</t>
  </si>
  <si>
    <t>L_ 202201133</t>
  </si>
  <si>
    <t>Реконструкция  ТП-2907, замена    Т-1  нет табл г.в. кол-ве  1шт ТМ-630 на ТМГ-630 .(0)</t>
  </si>
  <si>
    <t xml:space="preserve"> L_ 202201134</t>
  </si>
  <si>
    <t>Реконструкция  ТП-5004, замена    Т-1   1979 г.в. кол-ве  1шт ТМ-630 на ТМГ-630 .(0)</t>
  </si>
  <si>
    <t xml:space="preserve"> L_ 202201135</t>
  </si>
  <si>
    <t>Реконструкция  ТП-5004, замена    Т-2   1990 г.в. кол-ве  1шт ТМ-630 на ТМГ-630 .(0)</t>
  </si>
  <si>
    <t xml:space="preserve"> L_ 202201136</t>
  </si>
  <si>
    <t>Реконструкция  ТП-5304, замена    Т-2   1989 г.в. кол-ве  1шт ТМ-400 на ТМГ-400 .(0)</t>
  </si>
  <si>
    <t>L_ 202201137</t>
  </si>
  <si>
    <t>Реконструкция  ТП-509, замена    Т-1   1971г.в. кол-ве  1шт ТМ-400 на ТМГ-400 .(0)</t>
  </si>
  <si>
    <t>L_ 202201138</t>
  </si>
  <si>
    <t>Реконструкция  ТП-509, замена    Т-2   нет табл г.в. кол-ве  1шт ТМ-400 на ТМГ-400 .(0)</t>
  </si>
  <si>
    <t>L_ 202201139</t>
  </si>
  <si>
    <t>Реконструкция  ТП-5005, замена    Т-1   1970 г.в. кол-ве  1шт ТМ-400 на ТМГ-400 .(0)</t>
  </si>
  <si>
    <t>L_ 2022011310</t>
  </si>
  <si>
    <t>L_ 2022011311</t>
  </si>
  <si>
    <t>Реконструкция  ТП-2810, замена    Т-1   1982 г.в. кол-ве  1шт ТМ-400 на ТМГ-400 .(0)</t>
  </si>
  <si>
    <t>L_ 2022011312</t>
  </si>
  <si>
    <t>Реконструкция  ТП-2810, замена    Т-2   1985 г.в. кол-ве  1шт ТМ-400 на ТМГ-400 .(0)</t>
  </si>
  <si>
    <t>L_ 2022011313</t>
  </si>
  <si>
    <t>Реконструкция  ТП-1707, замена    1996 г.в. кол-ве  1шт ТМ-250 на ТМГ-250 .(0)</t>
  </si>
  <si>
    <t>L_ 2022011314</t>
  </si>
  <si>
    <t>Реконструкция  ТП-502, замена    Т-1   1986г.в. кол-ве  1шт ТМ-160 на ТМГ-160 .(0)</t>
  </si>
  <si>
    <t>L_ 2022011315</t>
  </si>
  <si>
    <t>Реконструкция  ТП-502, замена    Т-2   1986г.в. кол-ве  1шт ТМ-160 на ТМГ-160 .(0)</t>
  </si>
  <si>
    <t>L_ 2022011316</t>
  </si>
  <si>
    <t>Реконструкция КТП-1441  п.Ким Альшеевского р-на  замена ТМ-100 на ТМГ-160 первичн напряж 10кВ</t>
  </si>
  <si>
    <t>L_ 2022011317</t>
  </si>
  <si>
    <t>Реконструкция КТП-1817  п.Ким Альшеевского р-на замена ТМ-250 на ТМГ-250 первичн напряж 10кВ</t>
  </si>
  <si>
    <t>L_ 2022011318</t>
  </si>
  <si>
    <t>Реконструкция КТП-1816 п.Ким Альшеевского р-на  замена ТМ-400 на ТМГ-400 первичн напряж 10кВ</t>
  </si>
  <si>
    <t>L_ 2022011319</t>
  </si>
  <si>
    <t>Установка вольтдобавочного трансформатора 63 кВА в д.Картали для электроснабжения д.Тихий Ключ</t>
  </si>
  <si>
    <t>L_БГЭС_1.2.1.2.1</t>
  </si>
  <si>
    <t>Реконструкция ВЛ-0,4кВ от КТП-100/27,5/0,4 кВ КЖД до д.Карталы,Тихий Ключ - 3,7 км изменение на 0 км</t>
  </si>
  <si>
    <t>Реконструкция ВЛ-0,4 кВ от КТП-64, с.Ломовка ул.Пролетарская, Лесозаготовителей - 2,7 км изменение на 0 км</t>
  </si>
  <si>
    <t>Реконструкция ВЛ-6кВ ф.-13 ПС Монтажная</t>
  </si>
  <si>
    <t>Реконстркуция ЛЭП-04кВ г.Агидель ул Мира 5/1 ГК  L= 0,250 км</t>
  </si>
  <si>
    <t xml:space="preserve">Реконструкция ВЛ-04кВ ф.ул.Январская на КТП-5123   0,300 км </t>
  </si>
  <si>
    <t xml:space="preserve">Реконструкция ВЛ,КЛ-04кВ ф.ул.Молодежная на КТП-1218 КЛ 0,03км  ВЛ  0,50 км </t>
  </si>
  <si>
    <t xml:space="preserve">Реконструкция ВЛ-6кВ Фид. № 7 ПС Амзя  2,6 км </t>
  </si>
  <si>
    <t>L_ 2022_1221_Ц_2</t>
  </si>
  <si>
    <t>L_БГЭС_1.2.2.1.9</t>
  </si>
  <si>
    <t>L_БГЭС_1.2.2.1.10</t>
  </si>
  <si>
    <t>L_ 20220212</t>
  </si>
  <si>
    <t>L_ 20220213</t>
  </si>
  <si>
    <t>L_ 20220214</t>
  </si>
  <si>
    <t>L_ 20220215</t>
  </si>
  <si>
    <t>L_ 20220221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</si>
  <si>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</si>
  <si>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</si>
  <si>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</si>
  <si>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</si>
  <si>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</si>
  <si>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</si>
  <si>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</si>
  <si>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</si>
  <si>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Установка приборов учета, класс напряжения 6 (10) кВ, всего, в том числе:</t>
  </si>
  <si>
    <t>L_ 20220311</t>
  </si>
  <si>
    <t>Прочее новое строительство объектов электросетевого хозяйства, всего, в том числе:</t>
  </si>
  <si>
    <t>Строительство ТП-10/0,4кВ, ВЛ-10/0,4кВ для разгрузки и развития существующей сети в н.п. Булгаково</t>
  </si>
  <si>
    <t>L_ 2022_14_Ц_1</t>
  </si>
  <si>
    <t>1.4.4</t>
  </si>
  <si>
    <t xml:space="preserve">Строительство ВЛ-10/0,4кВ к ТП-14 н.п. Кудеевский </t>
  </si>
  <si>
    <t>L_ 2022_14_Ц_4</t>
  </si>
  <si>
    <t>1.4.6</t>
  </si>
  <si>
    <t>Строительство ВЛЗ-6 кВ - 6,2 км для технологического присоединения энергопринимающих устройств УТК "Курташ" в г.Белорецк РБ. Договор ТП №246 от 11.11.2021г.</t>
  </si>
  <si>
    <t>L_БГЭС_4.1.1</t>
  </si>
  <si>
    <t>1.4.7</t>
  </si>
  <si>
    <t>Установка КТП-250/6/0,4 кВ для технологического присоединения энергопринимающих устройств УТК "Курташ" в г.Белорецк РБ. Договор ТП №246 от 11.11.2021г.</t>
  </si>
  <si>
    <t>L_БГЭС_4.1.2</t>
  </si>
  <si>
    <t>1.4.8</t>
  </si>
  <si>
    <t>Строительство   КТПН 6/04кВ  в центрах питания с трансформаторам  250 кВА. с.Н-Березовка  ул.Горная</t>
  </si>
  <si>
    <t xml:space="preserve"> L_ 20220123</t>
  </si>
  <si>
    <t>1.4.9</t>
  </si>
  <si>
    <t>Строительство КЛ-6кВ -0,93км на КТПН 6/04кВ с.Н-Березовка  ул.Горная</t>
  </si>
  <si>
    <t>L_ 202201231</t>
  </si>
  <si>
    <t>1.4.10</t>
  </si>
  <si>
    <t>Строительство КЛ-04кВ -0,180км ввода с КТПН 6/04кВ с.Н-Березовка  ул.Горная</t>
  </si>
  <si>
    <t>L_ 202201232</t>
  </si>
  <si>
    <t>1.4.11</t>
  </si>
  <si>
    <t>Строительство ВЛ-04кВ -0,484км  с КТПН 6/04кВ с.Н-Березовка  ул.Горная</t>
  </si>
  <si>
    <t>L_ 202201233</t>
  </si>
  <si>
    <t>Прочие инвестиционные проекты, всего, в том числе:</t>
  </si>
  <si>
    <t>1.6.1</t>
  </si>
  <si>
    <t>1.6.2</t>
  </si>
  <si>
    <t>1.6.3</t>
  </si>
  <si>
    <t>1.6.4</t>
  </si>
  <si>
    <t>Омметр Виток (с комбинированным питанием) - 1 шт.</t>
  </si>
  <si>
    <t>L_БГЭС_1.6.7</t>
  </si>
  <si>
    <t>ПИРы по зоне ПО СЭС на мероприятия ИП 2023год</t>
  </si>
  <si>
    <t>L_ 20220428</t>
  </si>
  <si>
    <t>ПИРы по зоне ПО ЦЭС на мероприятия ИП 2023-2024 год</t>
  </si>
  <si>
    <t>L_ 2022_06_Ц_3</t>
  </si>
  <si>
    <t>Год раскрытия информации:  2022 год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</si>
  <si>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</si>
  <si>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Увеличение стоимости работ по результатам закупки оборудования</t>
  </si>
  <si>
    <t>Установка приборов учета   410шт.</t>
  </si>
  <si>
    <t>за III  квартал 2022 года</t>
  </si>
  <si>
    <t xml:space="preserve">Реконструкция ТП-32 Ф-5 ПС Иглино, (КТП-10/0,4/630 кВа) Инв. №00-003611 </t>
  </si>
  <si>
    <t>Реконструкция ТП-55 Ф-230 ПС Восточная, (КТП-10/0,4/250 кВа) Инв. №00-003630</t>
  </si>
  <si>
    <t>L_ 2022_1211_Ц_4</t>
  </si>
  <si>
    <t>Реконструкция ТП-68 Ф-9 ПС Иглино, (КТП-10/0,4/400 кВа) Инв. №00-003643</t>
  </si>
  <si>
    <t>L_ 2022_1211_Ц_6</t>
  </si>
  <si>
    <t>Реконструкция ТП-2589 "Подстанция КТПН, Стерлитамакский р-н,с.Наумовка, ул.Юбилейная", (КТП-10/0,4/400 кВа), Инв.№ 00-003699.</t>
  </si>
  <si>
    <t>L_ 2022_1211_Ц_7</t>
  </si>
  <si>
    <t>Реконструкция и вынос ВЛ-10кВ Ф-87-8 ПС «Шакша» «Внутриплощадочные сети электроснабжения ВЛ-10кВ, литера 2, РБ000020381202» с переустройством в КЛ-10кВ (Инв. 00-002683) в мкрн. Шакша</t>
  </si>
  <si>
    <t>Строительство ЛЭП-10/0,4 кВ КТП-10/0,4/250 кВа для разгрузки ТП-15 Ф-8 ПС Минзитарово</t>
  </si>
  <si>
    <t>L_ 2022_14_Ц_5</t>
  </si>
  <si>
    <t>Строительство 2КЛ-10 кВ КТП-10/0,4/400 кВа проходного типа для для разгрузки существующей сети в н.п. Булгаково по ул. Медовая.</t>
  </si>
  <si>
    <t>L_ 2022_14_Ц_6</t>
  </si>
  <si>
    <t>Установка реклоузера на ВЛ-10 кВ Ф-4, Ф-5 ПС Иглино, Ф-8 ПС Минзитарово, (3 шт.)</t>
  </si>
  <si>
    <t>L_ 2022_14_Ц_7</t>
  </si>
  <si>
    <t>Покупка УАЗ-390995  -2шт</t>
  </si>
  <si>
    <t>L_ 20220422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</si>
  <si>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</si>
  <si>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</si>
  <si>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</si>
  <si>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</si>
  <si>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</si>
  <si>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</si>
  <si>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</si>
  <si>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</si>
  <si>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</si>
  <si>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</si>
  <si>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</si>
  <si>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</si>
  <si>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</si>
  <si>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</si>
  <si>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</si>
  <si>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</si>
  <si>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</si>
  <si>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</si>
  <si>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</si>
  <si>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</si>
  <si>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</si>
  <si>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</si>
  <si>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1.4.3</t>
  </si>
  <si>
    <t>1.4.5</t>
  </si>
  <si>
    <t>Уменьшение стоимости работ в связи с корректировкой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</si>
</sst>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0.0"/>
    <numFmt numFmtId="170" formatCode="#,##0.00000"/>
    <numFmt numFmtId="171" formatCode="0.00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6" fontId="35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0" fillId="0" borderId="0"/>
    <xf numFmtId="43" fontId="50" fillId="0" borderId="0" applyFont="0" applyFill="0" applyBorder="0" applyAlignment="0" applyProtection="0"/>
    <xf numFmtId="0" fontId="1" fillId="0" borderId="0"/>
    <xf numFmtId="164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62" fillId="0" borderId="0" applyNumberFormat="0" applyFill="0" applyBorder="0" applyAlignment="0" applyProtection="0"/>
  </cellStyleXfs>
  <cellXfs count="395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4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4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4" fontId="10" fillId="0" borderId="13" xfId="57" applyNumberFormat="1" applyBorder="1" applyAlignment="1">
      <alignment horizontal="left" vertical="center" wrapText="1"/>
    </xf>
    <xf numFmtId="164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4" fontId="10" fillId="0" borderId="10" xfId="57" applyNumberFormat="1" applyBorder="1" applyAlignment="1">
      <alignment horizontal="left" vertical="center" wrapText="1"/>
    </xf>
    <xf numFmtId="164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4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4" fontId="10" fillId="0" borderId="11" xfId="57" applyNumberFormat="1" applyBorder="1" applyAlignment="1">
      <alignment horizontal="left" vertical="center" wrapText="1"/>
    </xf>
    <xf numFmtId="164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5" fontId="10" fillId="0" borderId="10" xfId="0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5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63" fillId="24" borderId="0" xfId="37" applyFont="1" applyFill="1"/>
    <xf numFmtId="0" fontId="63" fillId="24" borderId="0" xfId="37" applyFont="1" applyFill="1" applyAlignment="1">
      <alignment horizontal="right" vertical="center"/>
    </xf>
    <xf numFmtId="0" fontId="63" fillId="24" borderId="0" xfId="37" applyFont="1" applyFill="1" applyAlignment="1">
      <alignment horizontal="right"/>
    </xf>
    <xf numFmtId="0" fontId="63" fillId="24" borderId="0" xfId="37" applyFont="1" applyFill="1" applyAlignment="1">
      <alignment wrapText="1"/>
    </xf>
    <xf numFmtId="0" fontId="64" fillId="24" borderId="0" xfId="55" applyFont="1" applyFill="1" applyAlignment="1">
      <alignment vertical="center"/>
    </xf>
    <xf numFmtId="0" fontId="63" fillId="24" borderId="0" xfId="0" applyFont="1" applyFill="1"/>
    <xf numFmtId="0" fontId="65" fillId="24" borderId="0" xfId="55" applyFont="1" applyFill="1" applyAlignment="1">
      <alignment vertical="center"/>
    </xf>
    <xf numFmtId="0" fontId="66" fillId="24" borderId="0" xfId="37" applyFont="1" applyFill="1"/>
    <xf numFmtId="0" fontId="67" fillId="24" borderId="0" xfId="37" applyFont="1" applyFill="1"/>
    <xf numFmtId="0" fontId="63" fillId="24" borderId="0" xfId="37" applyFont="1" applyFill="1" applyAlignment="1">
      <alignment vertical="center"/>
    </xf>
    <xf numFmtId="0" fontId="63" fillId="24" borderId="0" xfId="37" applyFont="1" applyFill="1" applyAlignment="1">
      <alignment horizontal="center" vertical="center"/>
    </xf>
    <xf numFmtId="4" fontId="64" fillId="24" borderId="10" xfId="37" applyNumberFormat="1" applyFont="1" applyFill="1" applyBorder="1" applyAlignment="1">
      <alignment horizontal="center" vertical="center"/>
    </xf>
    <xf numFmtId="4" fontId="68" fillId="24" borderId="10" xfId="37" applyNumberFormat="1" applyFont="1" applyFill="1" applyBorder="1" applyAlignment="1">
      <alignment horizontal="center" vertical="center"/>
    </xf>
    <xf numFmtId="49" fontId="70" fillId="24" borderId="49" xfId="37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/>
    </xf>
    <xf numFmtId="2" fontId="64" fillId="24" borderId="10" xfId="37" applyNumberFormat="1" applyFont="1" applyFill="1" applyBorder="1" applyAlignment="1">
      <alignment horizontal="center" vertical="center"/>
    </xf>
    <xf numFmtId="0" fontId="64" fillId="24" borderId="10" xfId="37" applyFont="1" applyFill="1" applyBorder="1"/>
    <xf numFmtId="168" fontId="68" fillId="24" borderId="10" xfId="37" applyNumberFormat="1" applyFont="1" applyFill="1" applyBorder="1" applyAlignment="1">
      <alignment horizontal="center" vertical="center"/>
    </xf>
    <xf numFmtId="49" fontId="68" fillId="24" borderId="10" xfId="55" applyNumberFormat="1" applyFont="1" applyFill="1" applyBorder="1" applyAlignment="1">
      <alignment horizontal="center" vertical="center"/>
    </xf>
    <xf numFmtId="49" fontId="68" fillId="24" borderId="10" xfId="37" applyNumberFormat="1" applyFont="1" applyFill="1" applyBorder="1" applyAlignment="1">
      <alignment horizontal="center" vertical="center" wrapText="1"/>
    </xf>
    <xf numFmtId="4" fontId="64" fillId="24" borderId="10" xfId="37" applyNumberFormat="1" applyFont="1" applyFill="1" applyBorder="1" applyAlignment="1">
      <alignment horizontal="center" vertical="center" wrapText="1"/>
    </xf>
    <xf numFmtId="168" fontId="64" fillId="24" borderId="10" xfId="37" applyNumberFormat="1" applyFont="1" applyFill="1" applyBorder="1" applyAlignment="1">
      <alignment horizontal="center" vertical="center" wrapText="1"/>
    </xf>
    <xf numFmtId="169" fontId="64" fillId="24" borderId="10" xfId="37" applyNumberFormat="1" applyFont="1" applyFill="1" applyBorder="1" applyAlignment="1">
      <alignment horizontal="center" vertical="center" wrapText="1"/>
    </xf>
    <xf numFmtId="4" fontId="68" fillId="24" borderId="48" xfId="37" applyNumberFormat="1" applyFont="1" applyFill="1" applyBorder="1" applyAlignment="1">
      <alignment horizontal="center" vertical="center"/>
    </xf>
    <xf numFmtId="168" fontId="68" fillId="24" borderId="10" xfId="37" applyNumberFormat="1" applyFont="1" applyFill="1" applyBorder="1" applyAlignment="1">
      <alignment horizontal="center" vertical="center" wrapText="1"/>
    </xf>
    <xf numFmtId="2" fontId="64" fillId="24" borderId="10" xfId="37" applyNumberFormat="1" applyFont="1" applyFill="1" applyBorder="1" applyAlignment="1">
      <alignment horizontal="center" vertical="center" wrapText="1"/>
    </xf>
    <xf numFmtId="4" fontId="68" fillId="24" borderId="10" xfId="37" applyNumberFormat="1" applyFont="1" applyFill="1" applyBorder="1" applyAlignment="1">
      <alignment horizontal="center" vertical="center" wrapText="1"/>
    </xf>
    <xf numFmtId="49" fontId="70" fillId="24" borderId="10" xfId="55" applyNumberFormat="1" applyFont="1" applyFill="1" applyBorder="1" applyAlignment="1">
      <alignment horizontal="center" vertical="center"/>
    </xf>
    <xf numFmtId="168" fontId="68" fillId="24" borderId="10" xfId="0" applyNumberFormat="1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/>
    <xf numFmtId="49" fontId="64" fillId="24" borderId="10" xfId="55" applyNumberFormat="1" applyFont="1" applyFill="1" applyBorder="1" applyAlignment="1">
      <alignment horizontal="center" vertical="center"/>
    </xf>
    <xf numFmtId="168" fontId="64" fillId="24" borderId="10" xfId="0" applyNumberFormat="1" applyFont="1" applyFill="1" applyBorder="1" applyAlignment="1">
      <alignment horizontal="center" vertical="center"/>
    </xf>
    <xf numFmtId="168" fontId="64" fillId="24" borderId="10" xfId="37" applyNumberFormat="1" applyFont="1" applyFill="1" applyBorder="1" applyAlignment="1">
      <alignment horizontal="center" vertical="center"/>
    </xf>
    <xf numFmtId="49" fontId="68" fillId="24" borderId="10" xfId="804" applyNumberFormat="1" applyFont="1" applyFill="1" applyBorder="1" applyAlignment="1">
      <alignment horizontal="center" vertical="center" wrapText="1"/>
    </xf>
    <xf numFmtId="49" fontId="70" fillId="24" borderId="49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 wrapText="1"/>
    </xf>
    <xf numFmtId="49" fontId="71" fillId="24" borderId="10" xfId="55" applyNumberFormat="1" applyFont="1" applyFill="1" applyBorder="1" applyAlignment="1">
      <alignment horizontal="center" vertical="center"/>
    </xf>
    <xf numFmtId="49" fontId="71" fillId="24" borderId="49" xfId="37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horizontal="center" vertical="center"/>
    </xf>
    <xf numFmtId="2" fontId="68" fillId="24" borderId="10" xfId="37" applyNumberFormat="1" applyFont="1" applyFill="1" applyBorder="1" applyAlignment="1">
      <alignment horizontal="center" vertical="center"/>
    </xf>
    <xf numFmtId="0" fontId="68" fillId="24" borderId="10" xfId="37" applyFont="1" applyFill="1" applyBorder="1" applyAlignment="1">
      <alignment vertical="center"/>
    </xf>
    <xf numFmtId="0" fontId="68" fillId="24" borderId="10" xfId="37" applyFont="1" applyFill="1" applyBorder="1" applyAlignment="1">
      <alignment horizontal="center"/>
    </xf>
    <xf numFmtId="0" fontId="64" fillId="24" borderId="10" xfId="37" applyFont="1" applyFill="1" applyBorder="1" applyAlignment="1">
      <alignment horizontal="center"/>
    </xf>
    <xf numFmtId="165" fontId="64" fillId="24" borderId="10" xfId="37" applyNumberFormat="1" applyFont="1" applyFill="1" applyBorder="1" applyAlignment="1">
      <alignment horizontal="center" vertical="center"/>
    </xf>
    <xf numFmtId="165" fontId="68" fillId="24" borderId="10" xfId="37" applyNumberFormat="1" applyFont="1" applyFill="1" applyBorder="1" applyAlignment="1">
      <alignment horizontal="center"/>
    </xf>
    <xf numFmtId="165" fontId="64" fillId="24" borderId="10" xfId="37" applyNumberFormat="1" applyFont="1" applyFill="1" applyBorder="1" applyAlignment="1">
      <alignment horizontal="center"/>
    </xf>
    <xf numFmtId="165" fontId="68" fillId="24" borderId="10" xfId="37" applyNumberFormat="1" applyFont="1" applyFill="1" applyBorder="1" applyAlignment="1">
      <alignment horizontal="center" vertical="center"/>
    </xf>
    <xf numFmtId="168" fontId="63" fillId="24" borderId="0" xfId="37" applyNumberFormat="1" applyFont="1" applyFill="1"/>
    <xf numFmtId="171" fontId="68" fillId="24" borderId="10" xfId="55" applyNumberFormat="1" applyFont="1" applyFill="1" applyBorder="1" applyAlignment="1">
      <alignment horizontal="center" vertical="center"/>
    </xf>
    <xf numFmtId="168" fontId="63" fillId="24" borderId="0" xfId="37" applyNumberFormat="1" applyFont="1" applyFill="1" applyAlignment="1">
      <alignment horizontal="center" vertical="center" wrapText="1"/>
    </xf>
    <xf numFmtId="165" fontId="68" fillId="24" borderId="10" xfId="0" applyNumberFormat="1" applyFont="1" applyFill="1" applyBorder="1" applyAlignment="1">
      <alignment horizontal="center" vertical="center"/>
    </xf>
    <xf numFmtId="4" fontId="70" fillId="24" borderId="49" xfId="55" applyNumberFormat="1" applyFont="1" applyFill="1" applyBorder="1" applyAlignment="1">
      <alignment horizontal="center" vertical="center" wrapText="1"/>
    </xf>
    <xf numFmtId="0" fontId="68" fillId="24" borderId="10" xfId="37" applyFont="1" applyFill="1" applyBorder="1" applyAlignment="1">
      <alignment vertical="center" wrapText="1"/>
    </xf>
    <xf numFmtId="49" fontId="64" fillId="24" borderId="10" xfId="804" applyNumberFormat="1" applyFont="1" applyFill="1" applyBorder="1" applyAlignment="1">
      <alignment horizontal="center" vertical="center" wrapText="1"/>
    </xf>
    <xf numFmtId="0" fontId="72" fillId="24" borderId="0" xfId="37" applyFont="1" applyFill="1"/>
    <xf numFmtId="170" fontId="66" fillId="24" borderId="0" xfId="37" applyNumberFormat="1" applyFont="1" applyFill="1"/>
    <xf numFmtId="169" fontId="68" fillId="24" borderId="10" xfId="0" applyNumberFormat="1" applyFont="1" applyFill="1" applyBorder="1" applyAlignment="1">
      <alignment horizontal="center" vertical="center"/>
    </xf>
    <xf numFmtId="0" fontId="64" fillId="24" borderId="10" xfId="37" applyFont="1" applyFill="1" applyBorder="1" applyAlignment="1">
      <alignment horizontal="left" vertical="center" wrapText="1"/>
    </xf>
    <xf numFmtId="49" fontId="68" fillId="24" borderId="50" xfId="55" applyNumberFormat="1" applyFont="1" applyFill="1" applyBorder="1" applyAlignment="1">
      <alignment horizontal="center" vertical="center"/>
    </xf>
    <xf numFmtId="49" fontId="70" fillId="24" borderId="50" xfId="55" applyNumberFormat="1" applyFont="1" applyFill="1" applyBorder="1" applyAlignment="1">
      <alignment horizontal="center" vertical="center"/>
    </xf>
    <xf numFmtId="49" fontId="70" fillId="24" borderId="10" xfId="55" applyNumberFormat="1" applyFont="1" applyFill="1" applyBorder="1" applyAlignment="1">
      <alignment horizontal="center" vertical="center" wrapText="1"/>
    </xf>
    <xf numFmtId="0" fontId="64" fillId="24" borderId="10" xfId="37" applyFont="1" applyFill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3" fillId="24" borderId="0" xfId="37" applyFont="1" applyFill="1" applyAlignment="1">
      <alignment horizontal="center"/>
    </xf>
    <xf numFmtId="0" fontId="68" fillId="24" borderId="10" xfId="37" applyFont="1" applyFill="1" applyBorder="1" applyAlignment="1">
      <alignment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24" borderId="10" xfId="0" applyFont="1" applyFill="1" applyBorder="1"/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0" borderId="10" xfId="37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10" fillId="0" borderId="10" xfId="0" applyFont="1" applyBorder="1"/>
    <xf numFmtId="0" fontId="10" fillId="0" borderId="10" xfId="37" applyBorder="1" applyAlignment="1">
      <alignment horizontal="center" vertical="center" textRotation="90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0" xfId="280" applyAlignment="1">
      <alignment horizontal="left" vertical="center" wrapText="1"/>
    </xf>
    <xf numFmtId="0" fontId="10" fillId="24" borderId="16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2" fillId="0" borderId="10" xfId="45" applyFont="1" applyBorder="1" applyAlignment="1">
      <alignment horizontal="center" vertical="center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34" fillId="0" borderId="1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0" fontId="64" fillId="24" borderId="0" xfId="55" applyFont="1" applyFill="1" applyAlignment="1">
      <alignment horizontal="center" vertical="center"/>
    </xf>
    <xf numFmtId="0" fontId="64" fillId="24" borderId="11" xfId="37" applyFont="1" applyFill="1" applyBorder="1" applyAlignment="1">
      <alignment horizontal="center" vertical="center" wrapText="1"/>
    </xf>
    <xf numFmtId="0" fontId="64" fillId="24" borderId="17" xfId="37" applyFont="1" applyFill="1" applyBorder="1" applyAlignment="1">
      <alignment horizontal="center" vertical="center" wrapText="1"/>
    </xf>
    <xf numFmtId="0" fontId="64" fillId="24" borderId="13" xfId="37" applyFont="1" applyFill="1" applyBorder="1" applyAlignment="1">
      <alignment horizontal="center" vertical="center" wrapText="1"/>
    </xf>
    <xf numFmtId="0" fontId="63" fillId="24" borderId="0" xfId="37" applyFont="1" applyFill="1" applyAlignment="1">
      <alignment horizontal="center"/>
    </xf>
    <xf numFmtId="0" fontId="63" fillId="24" borderId="0" xfId="37" applyFont="1" applyFill="1" applyAlignment="1">
      <alignment horizontal="center" wrapText="1"/>
    </xf>
    <xf numFmtId="0" fontId="63" fillId="24" borderId="0" xfId="0" applyFont="1" applyFill="1" applyAlignment="1">
      <alignment horizontal="center"/>
    </xf>
    <xf numFmtId="0" fontId="64" fillId="24" borderId="10" xfId="37" applyFont="1" applyFill="1" applyBorder="1" applyAlignment="1">
      <alignment horizontal="center" vertical="center" wrapText="1"/>
    </xf>
    <xf numFmtId="0" fontId="63" fillId="24" borderId="21" xfId="37" applyFont="1" applyFill="1" applyBorder="1" applyAlignment="1">
      <alignment horizontal="center"/>
    </xf>
    <xf numFmtId="0" fontId="64" fillId="24" borderId="12" xfId="37" applyFont="1" applyFill="1" applyBorder="1" applyAlignment="1">
      <alignment horizontal="center" vertical="center" wrapText="1"/>
    </xf>
    <xf numFmtId="0" fontId="64" fillId="24" borderId="18" xfId="37" applyFont="1" applyFill="1" applyBorder="1" applyAlignment="1">
      <alignment horizontal="center" vertical="center" wrapText="1"/>
    </xf>
    <xf numFmtId="0" fontId="64" fillId="24" borderId="24" xfId="37" applyFont="1" applyFill="1" applyBorder="1" applyAlignment="1">
      <alignment horizontal="center" vertical="center" wrapText="1"/>
    </xf>
    <xf numFmtId="0" fontId="70" fillId="24" borderId="50" xfId="55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Гиперссылка" xfId="804" builtinId="8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30"/>
    <cellStyle name="Обычный 11 2" xfId="633"/>
    <cellStyle name="Обычный 12" xfId="625"/>
    <cellStyle name="Обычный 12 2" xfId="48"/>
    <cellStyle name="Обычный 2" xfId="36"/>
    <cellStyle name="Обычный 2 2" xfId="628"/>
    <cellStyle name="Обычный 2 26 2" xfId="116"/>
    <cellStyle name="Обычный 2 3" xfId="631"/>
    <cellStyle name="Обычный 2 4" xfId="632"/>
    <cellStyle name="Обычный 2 5" xfId="627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34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5"/>
    <cellStyle name="Обычный 6 2 2" xfId="54"/>
    <cellStyle name="Обычный 6 2 2 10" xfId="285"/>
    <cellStyle name="Обычный 6 2 2 11" xfId="456"/>
    <cellStyle name="Обычный 6 2 2 12" xfId="63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2 4" xfId="640"/>
    <cellStyle name="Обычный 6 2 2 2 2 2 3" xfId="141"/>
    <cellStyle name="Обычный 6 2 2 2 2 2 3 2" xfId="313"/>
    <cellStyle name="Обычный 6 2 2 2 2 2 3 3" xfId="484"/>
    <cellStyle name="Обычный 6 2 2 2 2 2 3 4" xfId="641"/>
    <cellStyle name="Обычный 6 2 2 2 2 2 4" xfId="311"/>
    <cellStyle name="Обычный 6 2 2 2 2 2 5" xfId="482"/>
    <cellStyle name="Обычный 6 2 2 2 2 2 6" xfId="639"/>
    <cellStyle name="Обычный 6 2 2 2 2 3" xfId="142"/>
    <cellStyle name="Обычный 6 2 2 2 2 3 2" xfId="314"/>
    <cellStyle name="Обычный 6 2 2 2 2 3 3" xfId="485"/>
    <cellStyle name="Обычный 6 2 2 2 2 3 4" xfId="642"/>
    <cellStyle name="Обычный 6 2 2 2 2 4" xfId="143"/>
    <cellStyle name="Обычный 6 2 2 2 2 4 2" xfId="315"/>
    <cellStyle name="Обычный 6 2 2 2 2 4 3" xfId="486"/>
    <cellStyle name="Обычный 6 2 2 2 2 4 4" xfId="643"/>
    <cellStyle name="Обычный 6 2 2 2 2 5" xfId="307"/>
    <cellStyle name="Обычный 6 2 2 2 2 6" xfId="478"/>
    <cellStyle name="Обычный 6 2 2 2 2 7" xfId="63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2 4" xfId="645"/>
    <cellStyle name="Обычный 6 2 2 2 3 3" xfId="145"/>
    <cellStyle name="Обычный 6 2 2 2 3 3 2" xfId="317"/>
    <cellStyle name="Обычный 6 2 2 2 3 3 3" xfId="488"/>
    <cellStyle name="Обычный 6 2 2 2 3 3 4" xfId="646"/>
    <cellStyle name="Обычный 6 2 2 2 3 4" xfId="309"/>
    <cellStyle name="Обычный 6 2 2 2 3 5" xfId="480"/>
    <cellStyle name="Обычный 6 2 2 2 3 6" xfId="644"/>
    <cellStyle name="Обычный 6 2 2 2 4" xfId="146"/>
    <cellStyle name="Обычный 6 2 2 2 4 2" xfId="318"/>
    <cellStyle name="Обычный 6 2 2 2 4 3" xfId="489"/>
    <cellStyle name="Обычный 6 2 2 2 4 4" xfId="647"/>
    <cellStyle name="Обычный 6 2 2 2 5" xfId="147"/>
    <cellStyle name="Обычный 6 2 2 2 5 2" xfId="319"/>
    <cellStyle name="Обычный 6 2 2 2 5 3" xfId="490"/>
    <cellStyle name="Обычный 6 2 2 2 5 4" xfId="648"/>
    <cellStyle name="Обычный 6 2 2 2 6" xfId="290"/>
    <cellStyle name="Обычный 6 2 2 2 7" xfId="461"/>
    <cellStyle name="Обычный 6 2 2 2 8" xfId="637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2 4" xfId="651"/>
    <cellStyle name="Обычный 6 2 2 3 2 3" xfId="150"/>
    <cellStyle name="Обычный 6 2 2 3 2 3 2" xfId="322"/>
    <cellStyle name="Обычный 6 2 2 3 2 3 3" xfId="493"/>
    <cellStyle name="Обычный 6 2 2 3 2 3 4" xfId="652"/>
    <cellStyle name="Обычный 6 2 2 3 2 4" xfId="320"/>
    <cellStyle name="Обычный 6 2 2 3 2 5" xfId="491"/>
    <cellStyle name="Обычный 6 2 2 3 2 6" xfId="650"/>
    <cellStyle name="Обычный 6 2 2 3 3" xfId="151"/>
    <cellStyle name="Обычный 6 2 2 3 3 2" xfId="323"/>
    <cellStyle name="Обычный 6 2 2 3 3 3" xfId="494"/>
    <cellStyle name="Обычный 6 2 2 3 3 4" xfId="653"/>
    <cellStyle name="Обычный 6 2 2 3 4" xfId="152"/>
    <cellStyle name="Обычный 6 2 2 3 4 2" xfId="324"/>
    <cellStyle name="Обычный 6 2 2 3 4 3" xfId="495"/>
    <cellStyle name="Обычный 6 2 2 3 4 4" xfId="654"/>
    <cellStyle name="Обычный 6 2 2 3 5" xfId="302"/>
    <cellStyle name="Обычный 6 2 2 3 6" xfId="473"/>
    <cellStyle name="Обычный 6 2 2 3 7" xfId="649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2 4" xfId="657"/>
    <cellStyle name="Обычный 6 2 2 4 2 3" xfId="155"/>
    <cellStyle name="Обычный 6 2 2 4 2 3 2" xfId="327"/>
    <cellStyle name="Обычный 6 2 2 4 2 3 3" xfId="498"/>
    <cellStyle name="Обычный 6 2 2 4 2 3 4" xfId="658"/>
    <cellStyle name="Обычный 6 2 2 4 2 4" xfId="325"/>
    <cellStyle name="Обычный 6 2 2 4 2 5" xfId="496"/>
    <cellStyle name="Обычный 6 2 2 4 2 6" xfId="656"/>
    <cellStyle name="Обычный 6 2 2 4 3" xfId="156"/>
    <cellStyle name="Обычный 6 2 2 4 3 2" xfId="328"/>
    <cellStyle name="Обычный 6 2 2 4 3 3" xfId="499"/>
    <cellStyle name="Обычный 6 2 2 4 3 4" xfId="659"/>
    <cellStyle name="Обычный 6 2 2 4 4" xfId="157"/>
    <cellStyle name="Обычный 6 2 2 4 4 2" xfId="329"/>
    <cellStyle name="Обычный 6 2 2 4 4 3" xfId="500"/>
    <cellStyle name="Обычный 6 2 2 4 4 4" xfId="660"/>
    <cellStyle name="Обычный 6 2 2 4 5" xfId="295"/>
    <cellStyle name="Обычный 6 2 2 4 6" xfId="466"/>
    <cellStyle name="Обычный 6 2 2 4 7" xfId="655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2 4" xfId="662"/>
    <cellStyle name="Обычный 6 2 2 5 3" xfId="160"/>
    <cellStyle name="Обычный 6 2 2 5 3 2" xfId="332"/>
    <cellStyle name="Обычный 6 2 2 5 3 3" xfId="503"/>
    <cellStyle name="Обычный 6 2 2 5 3 4" xfId="663"/>
    <cellStyle name="Обычный 6 2 2 5 4" xfId="330"/>
    <cellStyle name="Обычный 6 2 2 5 5" xfId="501"/>
    <cellStyle name="Обычный 6 2 2 5 6" xfId="661"/>
    <cellStyle name="Обычный 6 2 2 6" xfId="161"/>
    <cellStyle name="Обычный 6 2 2 6 2" xfId="333"/>
    <cellStyle name="Обычный 6 2 2 6 3" xfId="504"/>
    <cellStyle name="Обычный 6 2 2 6 4" xfId="664"/>
    <cellStyle name="Обычный 6 2 2 7" xfId="162"/>
    <cellStyle name="Обычный 6 2 2 7 2" xfId="334"/>
    <cellStyle name="Обычный 6 2 2 7 3" xfId="505"/>
    <cellStyle name="Обычный 6 2 2 7 4" xfId="665"/>
    <cellStyle name="Обычный 6 2 2 8" xfId="163"/>
    <cellStyle name="Обычный 6 2 2 8 2" xfId="335"/>
    <cellStyle name="Обычный 6 2 2 8 3" xfId="506"/>
    <cellStyle name="Обычный 6 2 2 8 4" xfId="66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29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2 4" xfId="670"/>
    <cellStyle name="Обычный 6 2 3 2 2 2 3" xfId="166"/>
    <cellStyle name="Обычный 6 2 3 2 2 2 3 2" xfId="338"/>
    <cellStyle name="Обычный 6 2 3 2 2 2 3 3" xfId="509"/>
    <cellStyle name="Обычный 6 2 3 2 2 2 3 4" xfId="671"/>
    <cellStyle name="Обычный 6 2 3 2 2 2 4" xfId="336"/>
    <cellStyle name="Обычный 6 2 3 2 2 2 5" xfId="507"/>
    <cellStyle name="Обычный 6 2 3 2 2 2 6" xfId="669"/>
    <cellStyle name="Обычный 6 2 3 2 2 3" xfId="167"/>
    <cellStyle name="Обычный 6 2 3 2 2 3 2" xfId="339"/>
    <cellStyle name="Обычный 6 2 3 2 2 3 3" xfId="510"/>
    <cellStyle name="Обычный 6 2 3 2 2 3 4" xfId="672"/>
    <cellStyle name="Обычный 6 2 3 2 2 4" xfId="168"/>
    <cellStyle name="Обычный 6 2 3 2 2 4 2" xfId="340"/>
    <cellStyle name="Обычный 6 2 3 2 2 4 3" xfId="511"/>
    <cellStyle name="Обычный 6 2 3 2 2 4 4" xfId="673"/>
    <cellStyle name="Обычный 6 2 3 2 2 5" xfId="306"/>
    <cellStyle name="Обычный 6 2 3 2 2 6" xfId="477"/>
    <cellStyle name="Обычный 6 2 3 2 2 7" xfId="668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2 4" xfId="675"/>
    <cellStyle name="Обычный 6 2 3 2 3 3" xfId="170"/>
    <cellStyle name="Обычный 6 2 3 2 3 3 2" xfId="342"/>
    <cellStyle name="Обычный 6 2 3 2 3 3 3" xfId="513"/>
    <cellStyle name="Обычный 6 2 3 2 3 3 4" xfId="676"/>
    <cellStyle name="Обычный 6 2 3 2 3 4" xfId="308"/>
    <cellStyle name="Обычный 6 2 3 2 3 5" xfId="479"/>
    <cellStyle name="Обычный 6 2 3 2 3 6" xfId="674"/>
    <cellStyle name="Обычный 6 2 3 2 4" xfId="171"/>
    <cellStyle name="Обычный 6 2 3 2 4 2" xfId="343"/>
    <cellStyle name="Обычный 6 2 3 2 4 3" xfId="514"/>
    <cellStyle name="Обычный 6 2 3 2 4 4" xfId="677"/>
    <cellStyle name="Обычный 6 2 3 2 5" xfId="172"/>
    <cellStyle name="Обычный 6 2 3 2 5 2" xfId="344"/>
    <cellStyle name="Обычный 6 2 3 2 5 3" xfId="515"/>
    <cellStyle name="Обычный 6 2 3 2 5 4" xfId="678"/>
    <cellStyle name="Обычный 6 2 3 2 6" xfId="289"/>
    <cellStyle name="Обычный 6 2 3 2 7" xfId="460"/>
    <cellStyle name="Обычный 6 2 3 2 8" xfId="667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2 4" xfId="681"/>
    <cellStyle name="Обычный 6 2 3 3 2 3" xfId="175"/>
    <cellStyle name="Обычный 6 2 3 3 2 3 2" xfId="347"/>
    <cellStyle name="Обычный 6 2 3 3 2 3 3" xfId="518"/>
    <cellStyle name="Обычный 6 2 3 3 2 3 4" xfId="682"/>
    <cellStyle name="Обычный 6 2 3 3 2 4" xfId="345"/>
    <cellStyle name="Обычный 6 2 3 3 2 5" xfId="516"/>
    <cellStyle name="Обычный 6 2 3 3 2 6" xfId="680"/>
    <cellStyle name="Обычный 6 2 3 3 3" xfId="176"/>
    <cellStyle name="Обычный 6 2 3 3 3 2" xfId="348"/>
    <cellStyle name="Обычный 6 2 3 3 3 3" xfId="519"/>
    <cellStyle name="Обычный 6 2 3 3 3 4" xfId="683"/>
    <cellStyle name="Обычный 6 2 3 3 4" xfId="177"/>
    <cellStyle name="Обычный 6 2 3 3 4 2" xfId="349"/>
    <cellStyle name="Обычный 6 2 3 3 4 3" xfId="520"/>
    <cellStyle name="Обычный 6 2 3 3 4 4" xfId="684"/>
    <cellStyle name="Обычный 6 2 3 3 5" xfId="304"/>
    <cellStyle name="Обычный 6 2 3 3 6" xfId="475"/>
    <cellStyle name="Обычный 6 2 3 3 7" xfId="679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2 4" xfId="687"/>
    <cellStyle name="Обычный 6 2 3 4 2 3" xfId="180"/>
    <cellStyle name="Обычный 6 2 3 4 2 3 2" xfId="352"/>
    <cellStyle name="Обычный 6 2 3 4 2 3 3" xfId="523"/>
    <cellStyle name="Обычный 6 2 3 4 2 3 4" xfId="688"/>
    <cellStyle name="Обычный 6 2 3 4 2 4" xfId="350"/>
    <cellStyle name="Обычный 6 2 3 4 2 5" xfId="521"/>
    <cellStyle name="Обычный 6 2 3 4 2 6" xfId="686"/>
    <cellStyle name="Обычный 6 2 3 4 3" xfId="181"/>
    <cellStyle name="Обычный 6 2 3 4 3 2" xfId="353"/>
    <cellStyle name="Обычный 6 2 3 4 3 3" xfId="524"/>
    <cellStyle name="Обычный 6 2 3 4 3 4" xfId="689"/>
    <cellStyle name="Обычный 6 2 3 4 4" xfId="182"/>
    <cellStyle name="Обычный 6 2 3 4 4 2" xfId="354"/>
    <cellStyle name="Обычный 6 2 3 4 4 3" xfId="525"/>
    <cellStyle name="Обычный 6 2 3 4 4 4" xfId="690"/>
    <cellStyle name="Обычный 6 2 3 4 5" xfId="297"/>
    <cellStyle name="Обычный 6 2 3 4 6" xfId="468"/>
    <cellStyle name="Обычный 6 2 3 4 7" xfId="685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2 4" xfId="692"/>
    <cellStyle name="Обычный 6 2 3 5 3" xfId="185"/>
    <cellStyle name="Обычный 6 2 3 5 3 2" xfId="357"/>
    <cellStyle name="Обычный 6 2 3 5 3 3" xfId="528"/>
    <cellStyle name="Обычный 6 2 3 5 3 4" xfId="693"/>
    <cellStyle name="Обычный 6 2 3 5 4" xfId="355"/>
    <cellStyle name="Обычный 6 2 3 5 5" xfId="526"/>
    <cellStyle name="Обычный 6 2 3 5 6" xfId="691"/>
    <cellStyle name="Обычный 6 2 3 6" xfId="186"/>
    <cellStyle name="Обычный 6 2 3 6 2" xfId="358"/>
    <cellStyle name="Обычный 6 2 3 6 3" xfId="529"/>
    <cellStyle name="Обычный 6 2 3 6 4" xfId="694"/>
    <cellStyle name="Обычный 6 2 3 7" xfId="187"/>
    <cellStyle name="Обычный 6 2 3 7 2" xfId="359"/>
    <cellStyle name="Обычный 6 2 3 7 3" xfId="530"/>
    <cellStyle name="Обычный 6 2 3 7 4" xfId="695"/>
    <cellStyle name="Обычный 6 2 3 8" xfId="188"/>
    <cellStyle name="Обычный 6 2 3 8 2" xfId="360"/>
    <cellStyle name="Обычный 6 2 3 8 3" xfId="531"/>
    <cellStyle name="Обычный 6 2 3 8 4" xfId="696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2 4" xfId="699"/>
    <cellStyle name="Обычный 6 2 4 2 3" xfId="191"/>
    <cellStyle name="Обычный 6 2 4 2 3 2" xfId="363"/>
    <cellStyle name="Обычный 6 2 4 2 3 3" xfId="534"/>
    <cellStyle name="Обычный 6 2 4 2 3 4" xfId="700"/>
    <cellStyle name="Обычный 6 2 4 2 4" xfId="361"/>
    <cellStyle name="Обычный 6 2 4 2 5" xfId="532"/>
    <cellStyle name="Обычный 6 2 4 2 6" xfId="698"/>
    <cellStyle name="Обычный 6 2 4 3" xfId="192"/>
    <cellStyle name="Обычный 6 2 4 3 2" xfId="364"/>
    <cellStyle name="Обычный 6 2 4 3 3" xfId="535"/>
    <cellStyle name="Обычный 6 2 4 3 4" xfId="701"/>
    <cellStyle name="Обычный 6 2 4 4" xfId="193"/>
    <cellStyle name="Обычный 6 2 4 4 2" xfId="365"/>
    <cellStyle name="Обычный 6 2 4 4 3" xfId="536"/>
    <cellStyle name="Обычный 6 2 4 4 4" xfId="702"/>
    <cellStyle name="Обычный 6 2 4 5" xfId="301"/>
    <cellStyle name="Обычный 6 2 4 6" xfId="472"/>
    <cellStyle name="Обычный 6 2 4 7" xfId="697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2 4" xfId="705"/>
    <cellStyle name="Обычный 6 2 5 2 3" xfId="196"/>
    <cellStyle name="Обычный 6 2 5 2 3 2" xfId="368"/>
    <cellStyle name="Обычный 6 2 5 2 3 3" xfId="539"/>
    <cellStyle name="Обычный 6 2 5 2 3 4" xfId="706"/>
    <cellStyle name="Обычный 6 2 5 2 4" xfId="366"/>
    <cellStyle name="Обычный 6 2 5 2 5" xfId="537"/>
    <cellStyle name="Обычный 6 2 5 2 6" xfId="704"/>
    <cellStyle name="Обычный 6 2 5 3" xfId="197"/>
    <cellStyle name="Обычный 6 2 5 3 2" xfId="369"/>
    <cellStyle name="Обычный 6 2 5 3 3" xfId="540"/>
    <cellStyle name="Обычный 6 2 5 3 4" xfId="707"/>
    <cellStyle name="Обычный 6 2 5 4" xfId="198"/>
    <cellStyle name="Обычный 6 2 5 4 2" xfId="370"/>
    <cellStyle name="Обычный 6 2 5 4 3" xfId="541"/>
    <cellStyle name="Обычный 6 2 5 4 4" xfId="708"/>
    <cellStyle name="Обычный 6 2 5 5" xfId="294"/>
    <cellStyle name="Обычный 6 2 5 6" xfId="465"/>
    <cellStyle name="Обычный 6 2 5 7" xfId="703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2 4" xfId="710"/>
    <cellStyle name="Обычный 6 2 6 3" xfId="201"/>
    <cellStyle name="Обычный 6 2 6 3 2" xfId="373"/>
    <cellStyle name="Обычный 6 2 6 3 3" xfId="544"/>
    <cellStyle name="Обычный 6 2 6 3 4" xfId="711"/>
    <cellStyle name="Обычный 6 2 6 4" xfId="371"/>
    <cellStyle name="Обычный 6 2 6 5" xfId="542"/>
    <cellStyle name="Обычный 6 2 6 6" xfId="709"/>
    <cellStyle name="Обычный 6 2 7" xfId="202"/>
    <cellStyle name="Обычный 6 2 7 2" xfId="374"/>
    <cellStyle name="Обычный 6 2 7 3" xfId="545"/>
    <cellStyle name="Обычный 6 2 7 4" xfId="712"/>
    <cellStyle name="Обычный 6 2 8" xfId="203"/>
    <cellStyle name="Обычный 6 2 8 2" xfId="375"/>
    <cellStyle name="Обычный 6 2 8 3" xfId="546"/>
    <cellStyle name="Обычный 6 2 8 4" xfId="713"/>
    <cellStyle name="Обычный 6 2 9" xfId="204"/>
    <cellStyle name="Обычный 6 2 9 2" xfId="376"/>
    <cellStyle name="Обычный 6 2 9 3" xfId="547"/>
    <cellStyle name="Обычный 6 2 9 4" xfId="714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2 4" xfId="717"/>
    <cellStyle name="Обычный 6 3 2 3" xfId="207"/>
    <cellStyle name="Обычный 6 3 2 3 2" xfId="379"/>
    <cellStyle name="Обычный 6 3 2 3 3" xfId="550"/>
    <cellStyle name="Обычный 6 3 2 3 4" xfId="718"/>
    <cellStyle name="Обычный 6 3 2 4" xfId="377"/>
    <cellStyle name="Обычный 6 3 2 5" xfId="548"/>
    <cellStyle name="Обычный 6 3 2 6" xfId="716"/>
    <cellStyle name="Обычный 6 3 3" xfId="208"/>
    <cellStyle name="Обычный 6 3 3 2" xfId="380"/>
    <cellStyle name="Обычный 6 3 3 3" xfId="551"/>
    <cellStyle name="Обычный 6 3 3 4" xfId="719"/>
    <cellStyle name="Обычный 6 3 4" xfId="209"/>
    <cellStyle name="Обычный 6 3 4 2" xfId="381"/>
    <cellStyle name="Обычный 6 3 4 3" xfId="552"/>
    <cellStyle name="Обычный 6 3 4 4" xfId="720"/>
    <cellStyle name="Обычный 6 3 5" xfId="298"/>
    <cellStyle name="Обычный 6 3 6" xfId="469"/>
    <cellStyle name="Обычный 6 3 7" xfId="715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2 4" xfId="723"/>
    <cellStyle name="Обычный 6 4 2 3" xfId="212"/>
    <cellStyle name="Обычный 6 4 2 3 2" xfId="384"/>
    <cellStyle name="Обычный 6 4 2 3 3" xfId="555"/>
    <cellStyle name="Обычный 6 4 2 3 4" xfId="724"/>
    <cellStyle name="Обычный 6 4 2 4" xfId="382"/>
    <cellStyle name="Обычный 6 4 2 5" xfId="553"/>
    <cellStyle name="Обычный 6 4 2 6" xfId="722"/>
    <cellStyle name="Обычный 6 4 3" xfId="213"/>
    <cellStyle name="Обычный 6 4 3 2" xfId="385"/>
    <cellStyle name="Обычный 6 4 3 3" xfId="556"/>
    <cellStyle name="Обычный 6 4 3 4" xfId="725"/>
    <cellStyle name="Обычный 6 4 4" xfId="214"/>
    <cellStyle name="Обычный 6 4 4 2" xfId="386"/>
    <cellStyle name="Обычный 6 4 4 3" xfId="557"/>
    <cellStyle name="Обычный 6 4 4 4" xfId="726"/>
    <cellStyle name="Обычный 6 4 5" xfId="291"/>
    <cellStyle name="Обычный 6 4 6" xfId="462"/>
    <cellStyle name="Обычный 6 4 7" xfId="721"/>
    <cellStyle name="Обычный 6 5" xfId="215"/>
    <cellStyle name="Обычный 6 5 2" xfId="216"/>
    <cellStyle name="Обычный 6 5 2 2" xfId="388"/>
    <cellStyle name="Обычный 6 5 2 3" xfId="559"/>
    <cellStyle name="Обычный 6 5 2 4" xfId="728"/>
    <cellStyle name="Обычный 6 5 3" xfId="217"/>
    <cellStyle name="Обычный 6 5 3 2" xfId="389"/>
    <cellStyle name="Обычный 6 5 3 3" xfId="560"/>
    <cellStyle name="Обычный 6 5 3 4" xfId="729"/>
    <cellStyle name="Обычный 6 5 4" xfId="387"/>
    <cellStyle name="Обычный 6 5 5" xfId="558"/>
    <cellStyle name="Обычный 6 5 6" xfId="727"/>
    <cellStyle name="Обычный 6 6" xfId="218"/>
    <cellStyle name="Обычный 6 6 2" xfId="390"/>
    <cellStyle name="Обычный 6 6 3" xfId="561"/>
    <cellStyle name="Обычный 6 6 4" xfId="730"/>
    <cellStyle name="Обычный 6 7" xfId="219"/>
    <cellStyle name="Обычный 6 7 2" xfId="391"/>
    <cellStyle name="Обычный 6 7 3" xfId="562"/>
    <cellStyle name="Обычный 6 7 4" xfId="731"/>
    <cellStyle name="Обычный 6 8" xfId="220"/>
    <cellStyle name="Обычный 6 8 2" xfId="392"/>
    <cellStyle name="Обычный 6 8 3" xfId="563"/>
    <cellStyle name="Обычный 6 8 4" xfId="732"/>
    <cellStyle name="Обычный 6 9" xfId="108"/>
    <cellStyle name="Обычный 7" xfId="55"/>
    <cellStyle name="Обычный 7 2" xfId="59"/>
    <cellStyle name="Обычный 7 2 10" xfId="457"/>
    <cellStyle name="Обычный 7 2 11" xfId="7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2 4" xfId="736"/>
    <cellStyle name="Обычный 7 2 2 2 3" xfId="223"/>
    <cellStyle name="Обычный 7 2 2 2 3 2" xfId="395"/>
    <cellStyle name="Обычный 7 2 2 2 3 3" xfId="566"/>
    <cellStyle name="Обычный 7 2 2 2 3 4" xfId="737"/>
    <cellStyle name="Обычный 7 2 2 2 4" xfId="393"/>
    <cellStyle name="Обычный 7 2 2 2 5" xfId="564"/>
    <cellStyle name="Обычный 7 2 2 2 6" xfId="735"/>
    <cellStyle name="Обычный 7 2 2 3" xfId="224"/>
    <cellStyle name="Обычный 7 2 2 3 2" xfId="396"/>
    <cellStyle name="Обычный 7 2 2 3 3" xfId="567"/>
    <cellStyle name="Обычный 7 2 2 3 4" xfId="738"/>
    <cellStyle name="Обычный 7 2 2 4" xfId="225"/>
    <cellStyle name="Обычный 7 2 2 4 2" xfId="397"/>
    <cellStyle name="Обычный 7 2 2 4 3" xfId="568"/>
    <cellStyle name="Обычный 7 2 2 4 4" xfId="739"/>
    <cellStyle name="Обычный 7 2 2 5" xfId="303"/>
    <cellStyle name="Обычный 7 2 2 6" xfId="474"/>
    <cellStyle name="Обычный 7 2 2 7" xfId="73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2 4" xfId="742"/>
    <cellStyle name="Обычный 7 2 3 2 3" xfId="228"/>
    <cellStyle name="Обычный 7 2 3 2 3 2" xfId="400"/>
    <cellStyle name="Обычный 7 2 3 2 3 3" xfId="571"/>
    <cellStyle name="Обычный 7 2 3 2 3 4" xfId="743"/>
    <cellStyle name="Обычный 7 2 3 2 4" xfId="398"/>
    <cellStyle name="Обычный 7 2 3 2 5" xfId="569"/>
    <cellStyle name="Обычный 7 2 3 2 6" xfId="741"/>
    <cellStyle name="Обычный 7 2 3 3" xfId="229"/>
    <cellStyle name="Обычный 7 2 3 3 2" xfId="401"/>
    <cellStyle name="Обычный 7 2 3 3 3" xfId="572"/>
    <cellStyle name="Обычный 7 2 3 3 4" xfId="744"/>
    <cellStyle name="Обычный 7 2 3 4" xfId="230"/>
    <cellStyle name="Обычный 7 2 3 4 2" xfId="402"/>
    <cellStyle name="Обычный 7 2 3 4 3" xfId="573"/>
    <cellStyle name="Обычный 7 2 3 4 4" xfId="745"/>
    <cellStyle name="Обычный 7 2 3 5" xfId="296"/>
    <cellStyle name="Обычный 7 2 3 6" xfId="467"/>
    <cellStyle name="Обычный 7 2 3 7" xfId="740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2 4" xfId="747"/>
    <cellStyle name="Обычный 7 2 4 3" xfId="233"/>
    <cellStyle name="Обычный 7 2 4 3 2" xfId="405"/>
    <cellStyle name="Обычный 7 2 4 3 3" xfId="576"/>
    <cellStyle name="Обычный 7 2 4 3 4" xfId="748"/>
    <cellStyle name="Обычный 7 2 4 4" xfId="403"/>
    <cellStyle name="Обычный 7 2 4 5" xfId="574"/>
    <cellStyle name="Обычный 7 2 4 6" xfId="746"/>
    <cellStyle name="Обычный 7 2 5" xfId="234"/>
    <cellStyle name="Обычный 7 2 5 2" xfId="406"/>
    <cellStyle name="Обычный 7 2 5 3" xfId="577"/>
    <cellStyle name="Обычный 7 2 5 4" xfId="749"/>
    <cellStyle name="Обычный 7 2 6" xfId="235"/>
    <cellStyle name="Обычный 7 2 6 2" xfId="407"/>
    <cellStyle name="Обычный 7 2 6 3" xfId="578"/>
    <cellStyle name="Обычный 7 2 6 4" xfId="750"/>
    <cellStyle name="Обычный 7 2 7" xfId="236"/>
    <cellStyle name="Обычный 7 2 7 2" xfId="408"/>
    <cellStyle name="Обычный 7 2 7 3" xfId="579"/>
    <cellStyle name="Обычный 7 2 7 4" xfId="751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2 4" xfId="755"/>
    <cellStyle name="Обычный 9 2 2 3" xfId="239"/>
    <cellStyle name="Обычный 9 2 2 3 2" xfId="411"/>
    <cellStyle name="Обычный 9 2 2 3 3" xfId="582"/>
    <cellStyle name="Обычный 9 2 2 3 4" xfId="756"/>
    <cellStyle name="Обычный 9 2 2 4" xfId="240"/>
    <cellStyle name="Обычный 9 2 2 4 2" xfId="412"/>
    <cellStyle name="Обычный 9 2 2 4 3" xfId="583"/>
    <cellStyle name="Обычный 9 2 2 4 4" xfId="757"/>
    <cellStyle name="Обычный 9 2 2 5" xfId="409"/>
    <cellStyle name="Обычный 9 2 2 6" xfId="580"/>
    <cellStyle name="Обычный 9 2 2 7" xfId="754"/>
    <cellStyle name="Обычный 9 2 3" xfId="241"/>
    <cellStyle name="Обычный 9 2 3 2" xfId="413"/>
    <cellStyle name="Обычный 9 2 3 3" xfId="584"/>
    <cellStyle name="Обычный 9 2 3 4" xfId="758"/>
    <cellStyle name="Обычный 9 2 4" xfId="242"/>
    <cellStyle name="Обычный 9 2 4 2" xfId="414"/>
    <cellStyle name="Обычный 9 2 4 3" xfId="585"/>
    <cellStyle name="Обычный 9 2 4 4" xfId="759"/>
    <cellStyle name="Обычный 9 2 5" xfId="305"/>
    <cellStyle name="Обычный 9 2 6" xfId="476"/>
    <cellStyle name="Обычный 9 2 7" xfId="753"/>
    <cellStyle name="Обычный 9 3" xfId="138"/>
    <cellStyle name="Обычный 9 3 2" xfId="243"/>
    <cellStyle name="Обычный 9 3 2 2" xfId="415"/>
    <cellStyle name="Обычный 9 3 2 3" xfId="586"/>
    <cellStyle name="Обычный 9 3 2 4" xfId="761"/>
    <cellStyle name="Обычный 9 3 3" xfId="244"/>
    <cellStyle name="Обычный 9 3 3 2" xfId="416"/>
    <cellStyle name="Обычный 9 3 3 3" xfId="587"/>
    <cellStyle name="Обычный 9 3 3 4" xfId="762"/>
    <cellStyle name="Обычный 9 3 4" xfId="245"/>
    <cellStyle name="Обычный 9 3 4 2" xfId="417"/>
    <cellStyle name="Обычный 9 3 4 3" xfId="588"/>
    <cellStyle name="Обычный 9 3 4 4" xfId="763"/>
    <cellStyle name="Обычный 9 3 5" xfId="310"/>
    <cellStyle name="Обычный 9 3 6" xfId="481"/>
    <cellStyle name="Обычный 9 3 7" xfId="760"/>
    <cellStyle name="Обычный 9 4" xfId="246"/>
    <cellStyle name="Обычный 9 4 2" xfId="418"/>
    <cellStyle name="Обычный 9 4 3" xfId="589"/>
    <cellStyle name="Обычный 9 4 4" xfId="764"/>
    <cellStyle name="Обычный 9 5" xfId="247"/>
    <cellStyle name="Обычный 9 5 2" xfId="419"/>
    <cellStyle name="Обычный 9 5 3" xfId="590"/>
    <cellStyle name="Обычный 9 5 4" xfId="765"/>
    <cellStyle name="Обычный 9 6" xfId="288"/>
    <cellStyle name="Обычный 9 7" xfId="459"/>
    <cellStyle name="Обычный 9 8" xfId="752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26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2 5" xfId="769"/>
    <cellStyle name="Финансовый 2 2 2 3" xfId="250"/>
    <cellStyle name="Финансовый 2 2 2 3 2" xfId="422"/>
    <cellStyle name="Финансовый 2 2 2 3 3" xfId="593"/>
    <cellStyle name="Финансовый 2 2 2 3 4" xfId="770"/>
    <cellStyle name="Финансовый 2 2 2 4" xfId="420"/>
    <cellStyle name="Финансовый 2 2 2 5" xfId="591"/>
    <cellStyle name="Финансовый 2 2 2 6" xfId="768"/>
    <cellStyle name="Финансовый 2 2 3" xfId="251"/>
    <cellStyle name="Финансовый 2 2 3 2" xfId="423"/>
    <cellStyle name="Финансовый 2 2 3 3" xfId="594"/>
    <cellStyle name="Финансовый 2 2 3 4" xfId="771"/>
    <cellStyle name="Финансовый 2 2 4" xfId="252"/>
    <cellStyle name="Финансовый 2 2 4 2" xfId="424"/>
    <cellStyle name="Финансовый 2 2 4 3" xfId="595"/>
    <cellStyle name="Финансовый 2 2 4 4" xfId="772"/>
    <cellStyle name="Финансовый 2 2 5" xfId="299"/>
    <cellStyle name="Финансовый 2 2 6" xfId="470"/>
    <cellStyle name="Финансовый 2 2 7" xfId="767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2 4" xfId="775"/>
    <cellStyle name="Финансовый 2 3 2 3" xfId="255"/>
    <cellStyle name="Финансовый 2 3 2 3 2" xfId="427"/>
    <cellStyle name="Финансовый 2 3 2 3 3" xfId="598"/>
    <cellStyle name="Финансовый 2 3 2 3 4" xfId="776"/>
    <cellStyle name="Финансовый 2 3 2 4" xfId="425"/>
    <cellStyle name="Финансовый 2 3 2 5" xfId="596"/>
    <cellStyle name="Финансовый 2 3 2 6" xfId="774"/>
    <cellStyle name="Финансовый 2 3 3" xfId="256"/>
    <cellStyle name="Финансовый 2 3 3 2" xfId="428"/>
    <cellStyle name="Финансовый 2 3 3 3" xfId="599"/>
    <cellStyle name="Финансовый 2 3 3 4" xfId="777"/>
    <cellStyle name="Финансовый 2 3 4" xfId="257"/>
    <cellStyle name="Финансовый 2 3 4 2" xfId="429"/>
    <cellStyle name="Финансовый 2 3 4 3" xfId="600"/>
    <cellStyle name="Финансовый 2 3 4 4" xfId="778"/>
    <cellStyle name="Финансовый 2 3 5" xfId="292"/>
    <cellStyle name="Финансовый 2 3 6" xfId="463"/>
    <cellStyle name="Финансовый 2 3 7" xfId="77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2 4" xfId="780"/>
    <cellStyle name="Финансовый 2 4 3" xfId="260"/>
    <cellStyle name="Финансовый 2 4 3 2" xfId="432"/>
    <cellStyle name="Финансовый 2 4 3 3" xfId="603"/>
    <cellStyle name="Финансовый 2 4 3 4" xfId="781"/>
    <cellStyle name="Финансовый 2 4 4" xfId="430"/>
    <cellStyle name="Финансовый 2 4 5" xfId="601"/>
    <cellStyle name="Финансовый 2 4 6" xfId="779"/>
    <cellStyle name="Финансовый 2 5" xfId="261"/>
    <cellStyle name="Финансовый 2 5 2" xfId="433"/>
    <cellStyle name="Финансовый 2 5 3" xfId="604"/>
    <cellStyle name="Финансовый 2 5 4" xfId="782"/>
    <cellStyle name="Финансовый 2 6" xfId="262"/>
    <cellStyle name="Финансовый 2 6 2" xfId="434"/>
    <cellStyle name="Финансовый 2 6 3" xfId="605"/>
    <cellStyle name="Финансовый 2 6 4" xfId="783"/>
    <cellStyle name="Финансовый 2 7" xfId="263"/>
    <cellStyle name="Финансовый 2 7 2" xfId="435"/>
    <cellStyle name="Финансовый 2 7 3" xfId="606"/>
    <cellStyle name="Финансовый 2 7 4" xfId="784"/>
    <cellStyle name="Финансовый 2 8" xfId="109"/>
    <cellStyle name="Финансовый 2 8 2" xfId="766"/>
    <cellStyle name="Финансовый 2 9" xfId="282"/>
    <cellStyle name="Финансовый 3" xfId="52"/>
    <cellStyle name="Финансовый 3 10" xfId="454"/>
    <cellStyle name="Финансовый 3 11" xfId="785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2 4" xfId="788"/>
    <cellStyle name="Финансовый 3 2 2 3" xfId="266"/>
    <cellStyle name="Финансовый 3 2 2 3 2" xfId="438"/>
    <cellStyle name="Финансовый 3 2 2 3 3" xfId="609"/>
    <cellStyle name="Финансовый 3 2 2 3 4" xfId="789"/>
    <cellStyle name="Финансовый 3 2 2 4" xfId="436"/>
    <cellStyle name="Финансовый 3 2 2 5" xfId="607"/>
    <cellStyle name="Финансовый 3 2 2 6" xfId="787"/>
    <cellStyle name="Финансовый 3 2 3" xfId="267"/>
    <cellStyle name="Финансовый 3 2 3 2" xfId="439"/>
    <cellStyle name="Финансовый 3 2 3 3" xfId="610"/>
    <cellStyle name="Финансовый 3 2 3 4" xfId="790"/>
    <cellStyle name="Финансовый 3 2 4" xfId="268"/>
    <cellStyle name="Финансовый 3 2 4 2" xfId="440"/>
    <cellStyle name="Финансовый 3 2 4 3" xfId="611"/>
    <cellStyle name="Финансовый 3 2 4 4" xfId="791"/>
    <cellStyle name="Финансовый 3 2 5" xfId="300"/>
    <cellStyle name="Финансовый 3 2 6" xfId="471"/>
    <cellStyle name="Финансовый 3 2 7" xfId="786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2 4" xfId="794"/>
    <cellStyle name="Финансовый 3 3 2 3" xfId="271"/>
    <cellStyle name="Финансовый 3 3 2 3 2" xfId="443"/>
    <cellStyle name="Финансовый 3 3 2 3 3" xfId="614"/>
    <cellStyle name="Финансовый 3 3 2 3 4" xfId="795"/>
    <cellStyle name="Финансовый 3 3 2 4" xfId="441"/>
    <cellStyle name="Финансовый 3 3 2 5" xfId="612"/>
    <cellStyle name="Финансовый 3 3 2 6" xfId="793"/>
    <cellStyle name="Финансовый 3 3 3" xfId="272"/>
    <cellStyle name="Финансовый 3 3 3 2" xfId="444"/>
    <cellStyle name="Финансовый 3 3 3 3" xfId="615"/>
    <cellStyle name="Финансовый 3 3 3 4" xfId="796"/>
    <cellStyle name="Финансовый 3 3 4" xfId="273"/>
    <cellStyle name="Финансовый 3 3 4 2" xfId="445"/>
    <cellStyle name="Финансовый 3 3 4 3" xfId="616"/>
    <cellStyle name="Финансовый 3 3 4 4" xfId="797"/>
    <cellStyle name="Финансовый 3 3 5" xfId="293"/>
    <cellStyle name="Финансовый 3 3 6" xfId="464"/>
    <cellStyle name="Финансовый 3 3 7" xfId="792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2 4" xfId="799"/>
    <cellStyle name="Финансовый 3 4 3" xfId="276"/>
    <cellStyle name="Финансовый 3 4 3 2" xfId="448"/>
    <cellStyle name="Финансовый 3 4 3 3" xfId="619"/>
    <cellStyle name="Финансовый 3 4 3 4" xfId="800"/>
    <cellStyle name="Финансовый 3 4 4" xfId="446"/>
    <cellStyle name="Финансовый 3 4 5" xfId="617"/>
    <cellStyle name="Финансовый 3 4 6" xfId="798"/>
    <cellStyle name="Финансовый 3 5" xfId="277"/>
    <cellStyle name="Финансовый 3 5 2" xfId="449"/>
    <cellStyle name="Финансовый 3 5 3" xfId="620"/>
    <cellStyle name="Финансовый 3 5 4" xfId="801"/>
    <cellStyle name="Финансовый 3 6" xfId="278"/>
    <cellStyle name="Финансовый 3 6 2" xfId="450"/>
    <cellStyle name="Финансовый 3 6 3" xfId="621"/>
    <cellStyle name="Финансовый 3 6 4" xfId="802"/>
    <cellStyle name="Финансовый 3 7" xfId="279"/>
    <cellStyle name="Финансовый 3 7 2" xfId="451"/>
    <cellStyle name="Финансовый 3 7 3" xfId="622"/>
    <cellStyle name="Финансовый 3 7 4" xfId="803"/>
    <cellStyle name="Финансовый 3 8" xfId="110"/>
    <cellStyle name="Финансовый 3 9" xfId="283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%20&#1052;&#1086;&#1083;&#1086;&#1076;&#1077;&#1078;&#1085;&#1072;&#1103;" TargetMode="External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83" t="s">
        <v>168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</row>
    <row r="5" spans="1:30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spans="1:30" x14ac:dyDescent="0.25">
      <c r="A8" s="279" t="s">
        <v>81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</row>
    <row r="12" spans="1:30" ht="18.75" x14ac:dyDescent="0.25">
      <c r="A12" s="272" t="s">
        <v>803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</row>
    <row r="13" spans="1:30" x14ac:dyDescent="0.25">
      <c r="A13" s="279" t="s">
        <v>802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</row>
    <row r="15" spans="1:30" ht="78" customHeight="1" x14ac:dyDescent="0.25">
      <c r="A15" s="284" t="s">
        <v>65</v>
      </c>
      <c r="B15" s="278" t="s">
        <v>19</v>
      </c>
      <c r="C15" s="278" t="s">
        <v>5</v>
      </c>
      <c r="D15" s="278" t="s">
        <v>814</v>
      </c>
      <c r="E15" s="278" t="s">
        <v>815</v>
      </c>
      <c r="F15" s="278" t="s">
        <v>816</v>
      </c>
      <c r="G15" s="278" t="s">
        <v>817</v>
      </c>
      <c r="H15" s="278" t="s">
        <v>818</v>
      </c>
      <c r="I15" s="278"/>
      <c r="J15" s="278"/>
      <c r="K15" s="278"/>
      <c r="L15" s="278"/>
      <c r="M15" s="278"/>
      <c r="N15" s="278"/>
      <c r="O15" s="278"/>
      <c r="P15" s="278"/>
      <c r="Q15" s="278"/>
      <c r="R15" s="278" t="s">
        <v>819</v>
      </c>
      <c r="S15" s="274" t="s">
        <v>765</v>
      </c>
      <c r="T15" s="275"/>
      <c r="U15" s="275"/>
      <c r="V15" s="275"/>
      <c r="W15" s="275"/>
      <c r="X15" s="275"/>
      <c r="Y15" s="275"/>
      <c r="Z15" s="275"/>
      <c r="AA15" s="275"/>
      <c r="AB15" s="275"/>
      <c r="AC15" s="278" t="s">
        <v>7</v>
      </c>
    </row>
    <row r="16" spans="1:30" ht="39" customHeight="1" x14ac:dyDescent="0.25">
      <c r="A16" s="285"/>
      <c r="B16" s="278"/>
      <c r="C16" s="278"/>
      <c r="D16" s="278"/>
      <c r="E16" s="278"/>
      <c r="F16" s="278"/>
      <c r="G16" s="287"/>
      <c r="H16" s="278" t="s">
        <v>9</v>
      </c>
      <c r="I16" s="278"/>
      <c r="J16" s="278"/>
      <c r="K16" s="278"/>
      <c r="L16" s="278"/>
      <c r="M16" s="278" t="s">
        <v>10</v>
      </c>
      <c r="N16" s="278"/>
      <c r="O16" s="278"/>
      <c r="P16" s="278"/>
      <c r="Q16" s="278"/>
      <c r="R16" s="278"/>
      <c r="S16" s="280" t="s">
        <v>25</v>
      </c>
      <c r="T16" s="275"/>
      <c r="U16" s="281" t="s">
        <v>15</v>
      </c>
      <c r="V16" s="281"/>
      <c r="W16" s="281" t="s">
        <v>61</v>
      </c>
      <c r="X16" s="275"/>
      <c r="Y16" s="281" t="s">
        <v>66</v>
      </c>
      <c r="Z16" s="275"/>
      <c r="AA16" s="281" t="s">
        <v>16</v>
      </c>
      <c r="AB16" s="275"/>
      <c r="AC16" s="278"/>
    </row>
    <row r="17" spans="1:29" ht="112.5" customHeight="1" x14ac:dyDescent="0.25">
      <c r="A17" s="285"/>
      <c r="B17" s="278"/>
      <c r="C17" s="278"/>
      <c r="D17" s="278"/>
      <c r="E17" s="278"/>
      <c r="F17" s="278"/>
      <c r="G17" s="287"/>
      <c r="H17" s="282" t="s">
        <v>25</v>
      </c>
      <c r="I17" s="282" t="s">
        <v>15</v>
      </c>
      <c r="J17" s="281" t="s">
        <v>61</v>
      </c>
      <c r="K17" s="282" t="s">
        <v>66</v>
      </c>
      <c r="L17" s="282" t="s">
        <v>16</v>
      </c>
      <c r="M17" s="288" t="s">
        <v>17</v>
      </c>
      <c r="N17" s="288" t="s">
        <v>15</v>
      </c>
      <c r="O17" s="281" t="s">
        <v>61</v>
      </c>
      <c r="P17" s="288" t="s">
        <v>66</v>
      </c>
      <c r="Q17" s="288" t="s">
        <v>16</v>
      </c>
      <c r="R17" s="278"/>
      <c r="S17" s="275"/>
      <c r="T17" s="275"/>
      <c r="U17" s="281"/>
      <c r="V17" s="281"/>
      <c r="W17" s="275"/>
      <c r="X17" s="275"/>
      <c r="Y17" s="275"/>
      <c r="Z17" s="275"/>
      <c r="AA17" s="275"/>
      <c r="AB17" s="275"/>
      <c r="AC17" s="278"/>
    </row>
    <row r="18" spans="1:29" ht="64.5" customHeight="1" x14ac:dyDescent="0.25">
      <c r="A18" s="286"/>
      <c r="B18" s="278"/>
      <c r="C18" s="278"/>
      <c r="D18" s="278"/>
      <c r="E18" s="278"/>
      <c r="F18" s="278"/>
      <c r="G18" s="287"/>
      <c r="H18" s="282"/>
      <c r="I18" s="282"/>
      <c r="J18" s="281"/>
      <c r="K18" s="282"/>
      <c r="L18" s="282"/>
      <c r="M18" s="288"/>
      <c r="N18" s="288"/>
      <c r="O18" s="281"/>
      <c r="P18" s="288"/>
      <c r="Q18" s="288"/>
      <c r="R18" s="278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78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89" t="s">
        <v>82</v>
      </c>
      <c r="B21" s="290"/>
      <c r="C21" s="291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95" t="s">
        <v>796</v>
      </c>
      <c r="B23" s="295"/>
      <c r="C23" s="295"/>
      <c r="D23" s="295"/>
      <c r="E23" s="295"/>
      <c r="F23" s="295"/>
      <c r="G23" s="29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92"/>
    </row>
    <row r="27" spans="1:29" x14ac:dyDescent="0.25">
      <c r="J27" s="293"/>
    </row>
    <row r="28" spans="1:29" x14ac:dyDescent="0.25">
      <c r="J28" s="293"/>
    </row>
    <row r="29" spans="1:29" x14ac:dyDescent="0.25">
      <c r="J29" s="294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21:C21"/>
    <mergeCell ref="J26:J29"/>
    <mergeCell ref="F15:F18"/>
    <mergeCell ref="M17:M18"/>
    <mergeCell ref="N17:N18"/>
    <mergeCell ref="E15:E18"/>
    <mergeCell ref="A23:G23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3"/>
  <sheetViews>
    <sheetView tabSelected="1" view="pageBreakPreview" topLeftCell="A4" zoomScale="87" zoomScaleSheetLayoutView="87" workbookViewId="0">
      <pane xSplit="2" ySplit="16" topLeftCell="C20" activePane="bottomRight" state="frozen"/>
      <selection activeCell="A4" sqref="A4"/>
      <selection pane="topRight" activeCell="C4" sqref="C4"/>
      <selection pane="bottomLeft" activeCell="A20" sqref="A20"/>
      <selection pane="bottomRight" activeCell="A4" sqref="A4:T4"/>
    </sheetView>
  </sheetViews>
  <sheetFormatPr defaultColWidth="15.5" defaultRowHeight="11.25" x14ac:dyDescent="0.2"/>
  <cols>
    <col min="1" max="1" width="8.625" style="215" customWidth="1"/>
    <col min="2" max="2" width="61" style="206" customWidth="1"/>
    <col min="3" max="3" width="14.25" style="206" customWidth="1"/>
    <col min="4" max="4" width="12.625" style="270" customWidth="1"/>
    <col min="5" max="5" width="11.75" style="206" customWidth="1"/>
    <col min="6" max="6" width="10.625" style="206" customWidth="1"/>
    <col min="7" max="9" width="9.5" style="206" customWidth="1"/>
    <col min="10" max="10" width="8.125" style="206" customWidth="1"/>
    <col min="11" max="11" width="8" style="206" customWidth="1"/>
    <col min="12" max="12" width="7.25" style="206" customWidth="1"/>
    <col min="13" max="13" width="8.375" style="206" customWidth="1"/>
    <col min="14" max="14" width="8.125" style="206" customWidth="1"/>
    <col min="15" max="15" width="7.75" style="206" customWidth="1"/>
    <col min="16" max="16" width="7.5" style="206" customWidth="1"/>
    <col min="17" max="17" width="11.75" style="206" customWidth="1"/>
    <col min="18" max="18" width="14.5" style="206" customWidth="1"/>
    <col min="19" max="19" width="10.25" style="206" customWidth="1"/>
    <col min="20" max="20" width="16.375" style="206" customWidth="1"/>
    <col min="21" max="16384" width="15.5" style="206"/>
  </cols>
  <sheetData>
    <row r="1" spans="1:23" x14ac:dyDescent="0.2">
      <c r="T1" s="207" t="s">
        <v>764</v>
      </c>
      <c r="V1" s="208"/>
    </row>
    <row r="2" spans="1:23" x14ac:dyDescent="0.2">
      <c r="T2" s="208" t="s">
        <v>0</v>
      </c>
      <c r="V2" s="208"/>
    </row>
    <row r="3" spans="1:23" x14ac:dyDescent="0.2">
      <c r="T3" s="208" t="s">
        <v>801</v>
      </c>
      <c r="V3" s="208"/>
    </row>
    <row r="4" spans="1:23" x14ac:dyDescent="0.2">
      <c r="A4" s="386" t="s">
        <v>793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386"/>
    </row>
    <row r="5" spans="1:23" x14ac:dyDescent="0.2">
      <c r="A5" s="387" t="s">
        <v>978</v>
      </c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7"/>
      <c r="M5" s="387"/>
      <c r="N5" s="387"/>
      <c r="O5" s="387"/>
      <c r="P5" s="387"/>
      <c r="Q5" s="387"/>
      <c r="R5" s="387"/>
      <c r="S5" s="387"/>
      <c r="T5" s="387"/>
      <c r="U5" s="209"/>
      <c r="V5" s="209"/>
      <c r="W5" s="209"/>
    </row>
    <row r="6" spans="1:23" x14ac:dyDescent="0.2">
      <c r="A6" s="216"/>
      <c r="B6" s="270"/>
      <c r="C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56"/>
      <c r="P6" s="270"/>
      <c r="Q6" s="270"/>
      <c r="R6" s="270"/>
      <c r="S6" s="270"/>
      <c r="T6" s="270"/>
      <c r="U6" s="270"/>
      <c r="V6" s="270"/>
    </row>
    <row r="7" spans="1:23" x14ac:dyDescent="0.2">
      <c r="A7" s="387" t="s">
        <v>866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  <c r="Q7" s="387"/>
      <c r="R7" s="387"/>
      <c r="S7" s="387"/>
      <c r="T7" s="387"/>
      <c r="U7" s="209"/>
      <c r="V7" s="209"/>
    </row>
    <row r="8" spans="1:23" x14ac:dyDescent="0.2">
      <c r="A8" s="382" t="s">
        <v>69</v>
      </c>
      <c r="B8" s="382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382"/>
      <c r="S8" s="382"/>
      <c r="T8" s="382"/>
      <c r="U8" s="210"/>
      <c r="V8" s="210"/>
    </row>
    <row r="9" spans="1:23" x14ac:dyDescent="0.2">
      <c r="A9" s="269"/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</row>
    <row r="10" spans="1:23" x14ac:dyDescent="0.2">
      <c r="A10" s="388" t="s">
        <v>974</v>
      </c>
      <c r="B10" s="388"/>
      <c r="C10" s="388"/>
      <c r="D10" s="388"/>
      <c r="E10" s="388"/>
      <c r="F10" s="388"/>
      <c r="G10" s="388"/>
      <c r="H10" s="388"/>
      <c r="I10" s="388"/>
      <c r="J10" s="388"/>
      <c r="K10" s="388"/>
      <c r="L10" s="388"/>
      <c r="M10" s="388"/>
      <c r="N10" s="388"/>
      <c r="O10" s="388"/>
      <c r="P10" s="388"/>
      <c r="Q10" s="388"/>
      <c r="R10" s="388"/>
      <c r="S10" s="388"/>
      <c r="T10" s="388"/>
      <c r="U10" s="211"/>
      <c r="V10" s="211"/>
    </row>
    <row r="11" spans="1:23" x14ac:dyDescent="0.2">
      <c r="V11" s="208"/>
    </row>
    <row r="12" spans="1:23" x14ac:dyDescent="0.2">
      <c r="A12" s="382" t="s">
        <v>975</v>
      </c>
      <c r="B12" s="382"/>
      <c r="C12" s="382"/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  <c r="Q12" s="382"/>
      <c r="R12" s="382"/>
      <c r="S12" s="382"/>
      <c r="T12" s="382"/>
      <c r="U12" s="212"/>
      <c r="V12" s="212"/>
    </row>
    <row r="13" spans="1:23" x14ac:dyDescent="0.2">
      <c r="A13" s="382" t="s">
        <v>860</v>
      </c>
      <c r="B13" s="382"/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382"/>
      <c r="N13" s="382"/>
      <c r="O13" s="382"/>
      <c r="P13" s="382"/>
      <c r="Q13" s="382"/>
      <c r="R13" s="382"/>
      <c r="S13" s="382"/>
      <c r="T13" s="382"/>
      <c r="U13" s="210"/>
      <c r="V13" s="210"/>
    </row>
    <row r="14" spans="1:23" x14ac:dyDescent="0.2">
      <c r="A14" s="390"/>
      <c r="B14" s="390"/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</row>
    <row r="15" spans="1:23" ht="26.25" customHeight="1" x14ac:dyDescent="0.2">
      <c r="A15" s="389" t="s">
        <v>65</v>
      </c>
      <c r="B15" s="389" t="s">
        <v>19</v>
      </c>
      <c r="C15" s="389" t="s">
        <v>5</v>
      </c>
      <c r="D15" s="383" t="s">
        <v>831</v>
      </c>
      <c r="E15" s="383" t="s">
        <v>868</v>
      </c>
      <c r="F15" s="383" t="s">
        <v>869</v>
      </c>
      <c r="G15" s="391" t="s">
        <v>870</v>
      </c>
      <c r="H15" s="393"/>
      <c r="I15" s="393"/>
      <c r="J15" s="393"/>
      <c r="K15" s="393"/>
      <c r="L15" s="393"/>
      <c r="M15" s="393"/>
      <c r="N15" s="393"/>
      <c r="O15" s="393"/>
      <c r="P15" s="392"/>
      <c r="Q15" s="383" t="s">
        <v>832</v>
      </c>
      <c r="R15" s="389" t="s">
        <v>760</v>
      </c>
      <c r="S15" s="389"/>
      <c r="T15" s="389" t="s">
        <v>7</v>
      </c>
    </row>
    <row r="16" spans="1:23" ht="19.5" customHeight="1" x14ac:dyDescent="0.2">
      <c r="A16" s="389"/>
      <c r="B16" s="389"/>
      <c r="C16" s="389"/>
      <c r="D16" s="384"/>
      <c r="E16" s="384"/>
      <c r="F16" s="384"/>
      <c r="G16" s="391" t="s">
        <v>53</v>
      </c>
      <c r="H16" s="392"/>
      <c r="I16" s="391" t="s">
        <v>74</v>
      </c>
      <c r="J16" s="392"/>
      <c r="K16" s="391" t="s">
        <v>75</v>
      </c>
      <c r="L16" s="392"/>
      <c r="M16" s="391" t="s">
        <v>76</v>
      </c>
      <c r="N16" s="392"/>
      <c r="O16" s="391" t="s">
        <v>77</v>
      </c>
      <c r="P16" s="392"/>
      <c r="Q16" s="384"/>
      <c r="R16" s="389" t="s">
        <v>833</v>
      </c>
      <c r="S16" s="389" t="s">
        <v>8</v>
      </c>
      <c r="T16" s="389"/>
    </row>
    <row r="17" spans="1:21" ht="101.25" customHeight="1" x14ac:dyDescent="0.2">
      <c r="A17" s="389"/>
      <c r="B17" s="389"/>
      <c r="C17" s="389"/>
      <c r="D17" s="385"/>
      <c r="E17" s="385"/>
      <c r="F17" s="385"/>
      <c r="G17" s="268" t="s">
        <v>9</v>
      </c>
      <c r="H17" s="268" t="s">
        <v>10</v>
      </c>
      <c r="I17" s="268" t="s">
        <v>9</v>
      </c>
      <c r="J17" s="268" t="s">
        <v>10</v>
      </c>
      <c r="K17" s="268" t="s">
        <v>9</v>
      </c>
      <c r="L17" s="268" t="s">
        <v>10</v>
      </c>
      <c r="M17" s="268" t="s">
        <v>9</v>
      </c>
      <c r="N17" s="268" t="s">
        <v>10</v>
      </c>
      <c r="O17" s="268" t="s">
        <v>9</v>
      </c>
      <c r="P17" s="268" t="s">
        <v>10</v>
      </c>
      <c r="Q17" s="385"/>
      <c r="R17" s="389"/>
      <c r="S17" s="389"/>
      <c r="T17" s="389"/>
    </row>
    <row r="18" spans="1:21" x14ac:dyDescent="0.2">
      <c r="A18" s="268">
        <v>1</v>
      </c>
      <c r="B18" s="268">
        <f t="shared" ref="B18:T18" si="0">A18+1</f>
        <v>2</v>
      </c>
      <c r="C18" s="268">
        <f t="shared" si="0"/>
        <v>3</v>
      </c>
      <c r="D18" s="268">
        <f t="shared" si="0"/>
        <v>4</v>
      </c>
      <c r="E18" s="268">
        <f t="shared" si="0"/>
        <v>5</v>
      </c>
      <c r="F18" s="268">
        <f t="shared" si="0"/>
        <v>6</v>
      </c>
      <c r="G18" s="268">
        <f t="shared" si="0"/>
        <v>7</v>
      </c>
      <c r="H18" s="268">
        <f t="shared" si="0"/>
        <v>8</v>
      </c>
      <c r="I18" s="268">
        <f t="shared" si="0"/>
        <v>9</v>
      </c>
      <c r="J18" s="268">
        <f t="shared" si="0"/>
        <v>10</v>
      </c>
      <c r="K18" s="268">
        <f t="shared" si="0"/>
        <v>11</v>
      </c>
      <c r="L18" s="268">
        <f t="shared" si="0"/>
        <v>12</v>
      </c>
      <c r="M18" s="268">
        <f t="shared" si="0"/>
        <v>13</v>
      </c>
      <c r="N18" s="268">
        <f t="shared" si="0"/>
        <v>14</v>
      </c>
      <c r="O18" s="268">
        <f t="shared" si="0"/>
        <v>15</v>
      </c>
      <c r="P18" s="268">
        <f t="shared" si="0"/>
        <v>16</v>
      </c>
      <c r="Q18" s="268">
        <f t="shared" si="0"/>
        <v>17</v>
      </c>
      <c r="R18" s="268">
        <f t="shared" si="0"/>
        <v>18</v>
      </c>
      <c r="S18" s="268">
        <f t="shared" si="0"/>
        <v>19</v>
      </c>
      <c r="T18" s="268">
        <f t="shared" si="0"/>
        <v>20</v>
      </c>
    </row>
    <row r="19" spans="1:21" ht="41.25" customHeight="1" x14ac:dyDescent="0.2">
      <c r="A19" s="224" t="s">
        <v>836</v>
      </c>
      <c r="B19" s="225" t="s">
        <v>82</v>
      </c>
      <c r="C19" s="255">
        <f>G19-E19</f>
        <v>0</v>
      </c>
      <c r="D19" s="223">
        <f t="shared" ref="D19:I19" si="1">D21+D22+D23</f>
        <v>106.24607893599999</v>
      </c>
      <c r="E19" s="223">
        <f t="shared" si="1"/>
        <v>107.52572533599999</v>
      </c>
      <c r="F19" s="223">
        <f t="shared" si="1"/>
        <v>107.52572533599999</v>
      </c>
      <c r="G19" s="223">
        <f t="shared" si="1"/>
        <v>107.52572533599999</v>
      </c>
      <c r="H19" s="223">
        <f t="shared" si="1"/>
        <v>28.908543796</v>
      </c>
      <c r="I19" s="223">
        <f t="shared" si="1"/>
        <v>4.5885957360000003</v>
      </c>
      <c r="J19" s="223">
        <f t="shared" ref="J19:P19" si="2">J21+J22+J23</f>
        <v>4.8521629079999995</v>
      </c>
      <c r="K19" s="223">
        <f t="shared" si="2"/>
        <v>2.5897451999999999</v>
      </c>
      <c r="L19" s="223">
        <f>L21+L22+L23</f>
        <v>3.5290070519999999</v>
      </c>
      <c r="M19" s="223">
        <f>M21+M22+M23</f>
        <v>30.404894400000003</v>
      </c>
      <c r="N19" s="223">
        <f t="shared" si="2"/>
        <v>20.527373835999999</v>
      </c>
      <c r="O19" s="223">
        <f t="shared" si="2"/>
        <v>69.942489999999992</v>
      </c>
      <c r="P19" s="223">
        <f t="shared" si="2"/>
        <v>0</v>
      </c>
      <c r="Q19" s="226">
        <f>M19-N19</f>
        <v>9.8775205640000046</v>
      </c>
      <c r="R19" s="227">
        <f>G19-H19</f>
        <v>78.61718153999999</v>
      </c>
      <c r="S19" s="228">
        <f>R19*100/G19</f>
        <v>73.114765135816924</v>
      </c>
      <c r="T19" s="227"/>
      <c r="U19" s="254"/>
    </row>
    <row r="20" spans="1:21" x14ac:dyDescent="0.2">
      <c r="A20" s="224" t="s">
        <v>838</v>
      </c>
      <c r="B20" s="225" t="s">
        <v>839</v>
      </c>
      <c r="C20" s="224"/>
      <c r="D20" s="223">
        <f>D25</f>
        <v>0</v>
      </c>
      <c r="E20" s="223">
        <f>E25</f>
        <v>0</v>
      </c>
      <c r="F20" s="223">
        <f>F25</f>
        <v>0</v>
      </c>
      <c r="G20" s="223">
        <f>G25</f>
        <v>0</v>
      </c>
      <c r="H20" s="218">
        <f t="shared" ref="H20:N20" si="3">H25</f>
        <v>0</v>
      </c>
      <c r="I20" s="218">
        <f t="shared" si="3"/>
        <v>0</v>
      </c>
      <c r="J20" s="218">
        <f t="shared" si="3"/>
        <v>0</v>
      </c>
      <c r="K20" s="218">
        <f t="shared" si="3"/>
        <v>0</v>
      </c>
      <c r="L20" s="218">
        <f t="shared" si="3"/>
        <v>0</v>
      </c>
      <c r="M20" s="218">
        <f t="shared" si="3"/>
        <v>0</v>
      </c>
      <c r="N20" s="218">
        <f t="shared" si="3"/>
        <v>0</v>
      </c>
      <c r="O20" s="218">
        <f>O25</f>
        <v>0</v>
      </c>
      <c r="P20" s="218">
        <f t="shared" ref="P20" si="4">P25</f>
        <v>0</v>
      </c>
      <c r="Q20" s="226">
        <f t="shared" ref="Q20:Q83" si="5">M20-N20</f>
        <v>0</v>
      </c>
      <c r="R20" s="227">
        <f t="shared" ref="R20:R83" si="6">G20-H20</f>
        <v>0</v>
      </c>
      <c r="S20" s="228" t="e">
        <f t="shared" ref="S20:S83" si="7">R20*100/G20</f>
        <v>#DIV/0!</v>
      </c>
      <c r="T20" s="268"/>
    </row>
    <row r="21" spans="1:21" x14ac:dyDescent="0.2">
      <c r="A21" s="224" t="s">
        <v>840</v>
      </c>
      <c r="B21" s="225" t="s">
        <v>841</v>
      </c>
      <c r="C21" s="224" t="s">
        <v>837</v>
      </c>
      <c r="D21" s="223">
        <f t="shared" ref="D21:I21" si="8">D33</f>
        <v>43.690685735999999</v>
      </c>
      <c r="E21" s="223">
        <f t="shared" si="8"/>
        <v>44.970332135999996</v>
      </c>
      <c r="F21" s="223">
        <f t="shared" si="8"/>
        <v>44.970332135999996</v>
      </c>
      <c r="G21" s="223">
        <f t="shared" si="8"/>
        <v>44.970332135999996</v>
      </c>
      <c r="H21" s="223">
        <f t="shared" si="8"/>
        <v>28.050553583999999</v>
      </c>
      <c r="I21" s="223">
        <f t="shared" si="8"/>
        <v>4.5885957360000003</v>
      </c>
      <c r="J21" s="223">
        <f t="shared" ref="J21:P21" si="9">J33</f>
        <v>4.8521629079999995</v>
      </c>
      <c r="K21" s="223">
        <f>K33</f>
        <v>2.5897451999999999</v>
      </c>
      <c r="L21" s="218">
        <f>L33</f>
        <v>3.5090070519999998</v>
      </c>
      <c r="M21" s="223">
        <f>M33</f>
        <v>26.851581600000003</v>
      </c>
      <c r="N21" s="223">
        <f t="shared" si="9"/>
        <v>19.689383623999998</v>
      </c>
      <c r="O21" s="223">
        <f t="shared" si="9"/>
        <v>10.940409599999999</v>
      </c>
      <c r="P21" s="223">
        <f t="shared" si="9"/>
        <v>0</v>
      </c>
      <c r="Q21" s="226">
        <f t="shared" si="5"/>
        <v>7.1621979760000052</v>
      </c>
      <c r="R21" s="227">
        <f t="shared" si="6"/>
        <v>16.919778551999997</v>
      </c>
      <c r="S21" s="228">
        <f t="shared" si="7"/>
        <v>37.624313071184204</v>
      </c>
      <c r="T21" s="268"/>
    </row>
    <row r="22" spans="1:21" x14ac:dyDescent="0.2">
      <c r="A22" s="224" t="s">
        <v>842</v>
      </c>
      <c r="B22" s="225" t="s">
        <v>843</v>
      </c>
      <c r="C22" s="224" t="s">
        <v>837</v>
      </c>
      <c r="D22" s="223">
        <f t="shared" ref="D22:E22" si="10">D77</f>
        <v>57.981733199999994</v>
      </c>
      <c r="E22" s="223">
        <f t="shared" si="10"/>
        <v>57.981733199999994</v>
      </c>
      <c r="F22" s="223">
        <f t="shared" ref="F22" si="11">F77</f>
        <v>57.981733199999994</v>
      </c>
      <c r="G22" s="223">
        <f>G77</f>
        <v>57.981733199999994</v>
      </c>
      <c r="H22" s="223">
        <f>H77</f>
        <v>0.81799021199999999</v>
      </c>
      <c r="I22" s="223">
        <f t="shared" ref="I22:P22" si="12">I77</f>
        <v>0</v>
      </c>
      <c r="J22" s="223">
        <f t="shared" si="12"/>
        <v>0</v>
      </c>
      <c r="K22" s="223">
        <f t="shared" si="12"/>
        <v>0</v>
      </c>
      <c r="L22" s="218">
        <f t="shared" si="12"/>
        <v>0</v>
      </c>
      <c r="M22" s="223">
        <f>M77</f>
        <v>3.5533128000000005</v>
      </c>
      <c r="N22" s="223">
        <f t="shared" si="12"/>
        <v>0.81799021199999999</v>
      </c>
      <c r="O22" s="223">
        <f t="shared" si="12"/>
        <v>54.428420399999993</v>
      </c>
      <c r="P22" s="223">
        <f t="shared" si="12"/>
        <v>0</v>
      </c>
      <c r="Q22" s="226">
        <f t="shared" si="5"/>
        <v>2.7353225880000007</v>
      </c>
      <c r="R22" s="227">
        <f t="shared" si="6"/>
        <v>57.163742987999996</v>
      </c>
      <c r="S22" s="228">
        <f t="shared" si="7"/>
        <v>98.589227732847419</v>
      </c>
      <c r="T22" s="268"/>
    </row>
    <row r="23" spans="1:21" x14ac:dyDescent="0.2">
      <c r="A23" s="224" t="s">
        <v>844</v>
      </c>
      <c r="B23" s="225" t="s">
        <v>845</v>
      </c>
      <c r="C23" s="224" t="s">
        <v>837</v>
      </c>
      <c r="D23" s="223">
        <f t="shared" ref="D23:E23" si="13">D89</f>
        <v>4.5736599999999994</v>
      </c>
      <c r="E23" s="223">
        <f t="shared" si="13"/>
        <v>4.5736599999999994</v>
      </c>
      <c r="F23" s="223">
        <f t="shared" ref="F23" si="14">F89</f>
        <v>4.5736599999999994</v>
      </c>
      <c r="G23" s="223">
        <f>G89</f>
        <v>4.5736599999999994</v>
      </c>
      <c r="H23" s="223">
        <f>H89</f>
        <v>0.04</v>
      </c>
      <c r="I23" s="223">
        <f t="shared" ref="I23:P23" si="15">I89</f>
        <v>0</v>
      </c>
      <c r="J23" s="223">
        <f t="shared" si="15"/>
        <v>0</v>
      </c>
      <c r="K23" s="223">
        <f t="shared" si="15"/>
        <v>0</v>
      </c>
      <c r="L23" s="218">
        <f>L89</f>
        <v>0.02</v>
      </c>
      <c r="M23" s="223">
        <f t="shared" si="15"/>
        <v>0</v>
      </c>
      <c r="N23" s="223">
        <f t="shared" si="15"/>
        <v>0.02</v>
      </c>
      <c r="O23" s="223">
        <f>O89</f>
        <v>4.5736599999999994</v>
      </c>
      <c r="P23" s="223">
        <f t="shared" si="15"/>
        <v>0</v>
      </c>
      <c r="Q23" s="226">
        <f t="shared" si="5"/>
        <v>-0.02</v>
      </c>
      <c r="R23" s="227">
        <f t="shared" si="6"/>
        <v>4.5336599999999994</v>
      </c>
      <c r="S23" s="228">
        <f t="shared" si="7"/>
        <v>99.125426900993943</v>
      </c>
      <c r="T23" s="268"/>
    </row>
    <row r="24" spans="1:21" x14ac:dyDescent="0.2">
      <c r="A24" s="224">
        <v>1</v>
      </c>
      <c r="B24" s="225" t="s">
        <v>865</v>
      </c>
      <c r="C24" s="224"/>
      <c r="D24" s="223"/>
      <c r="E24" s="223"/>
      <c r="F24" s="223"/>
      <c r="G24" s="223"/>
      <c r="H24" s="229"/>
      <c r="I24" s="229"/>
      <c r="J24" s="229"/>
      <c r="K24" s="229"/>
      <c r="L24" s="229"/>
      <c r="M24" s="229"/>
      <c r="N24" s="229"/>
      <c r="O24" s="229"/>
      <c r="P24" s="229"/>
      <c r="Q24" s="226">
        <f t="shared" si="5"/>
        <v>0</v>
      </c>
      <c r="R24" s="227">
        <f t="shared" si="6"/>
        <v>0</v>
      </c>
      <c r="S24" s="228" t="e">
        <f t="shared" si="7"/>
        <v>#DIV/0!</v>
      </c>
      <c r="T24" s="268"/>
    </row>
    <row r="25" spans="1:21" ht="21.75" customHeight="1" x14ac:dyDescent="0.2">
      <c r="A25" s="224" t="s">
        <v>88</v>
      </c>
      <c r="B25" s="225" t="s">
        <v>846</v>
      </c>
      <c r="C25" s="224" t="s">
        <v>837</v>
      </c>
      <c r="D25" s="223">
        <f>D26</f>
        <v>0</v>
      </c>
      <c r="E25" s="223">
        <f>E26</f>
        <v>0</v>
      </c>
      <c r="F25" s="223">
        <f>F26</f>
        <v>0</v>
      </c>
      <c r="G25" s="223">
        <f>G26</f>
        <v>0</v>
      </c>
      <c r="H25" s="229">
        <f t="shared" ref="H25:N25" si="16">H26</f>
        <v>0</v>
      </c>
      <c r="I25" s="229">
        <f t="shared" si="16"/>
        <v>0</v>
      </c>
      <c r="J25" s="229">
        <f t="shared" si="16"/>
        <v>0</v>
      </c>
      <c r="K25" s="229">
        <f t="shared" si="16"/>
        <v>0</v>
      </c>
      <c r="L25" s="229">
        <f t="shared" si="16"/>
        <v>0</v>
      </c>
      <c r="M25" s="229">
        <f t="shared" si="16"/>
        <v>0</v>
      </c>
      <c r="N25" s="229">
        <f t="shared" si="16"/>
        <v>0</v>
      </c>
      <c r="O25" s="229">
        <f>O26</f>
        <v>0</v>
      </c>
      <c r="P25" s="229">
        <f t="shared" ref="P25" si="17">P26</f>
        <v>0</v>
      </c>
      <c r="Q25" s="226">
        <f t="shared" si="5"/>
        <v>0</v>
      </c>
      <c r="R25" s="227">
        <f t="shared" si="6"/>
        <v>0</v>
      </c>
      <c r="S25" s="228" t="e">
        <f t="shared" si="7"/>
        <v>#DIV/0!</v>
      </c>
      <c r="T25" s="268"/>
    </row>
    <row r="26" spans="1:21" ht="25.5" customHeight="1" x14ac:dyDescent="0.2">
      <c r="A26" s="224" t="s">
        <v>90</v>
      </c>
      <c r="B26" s="225" t="s">
        <v>847</v>
      </c>
      <c r="C26" s="224" t="s">
        <v>837</v>
      </c>
      <c r="D26" s="230">
        <f>D27+D29+D31</f>
        <v>0</v>
      </c>
      <c r="E26" s="230">
        <f>E27+E29+E31</f>
        <v>0</v>
      </c>
      <c r="F26" s="230">
        <f>F27+F29+F31</f>
        <v>0</v>
      </c>
      <c r="G26" s="230">
        <f>G27+G29+G31</f>
        <v>0</v>
      </c>
      <c r="H26" s="229">
        <f t="shared" ref="H26:N26" si="18">H27+H29+H31</f>
        <v>0</v>
      </c>
      <c r="I26" s="229">
        <f t="shared" si="18"/>
        <v>0</v>
      </c>
      <c r="J26" s="229">
        <f t="shared" si="18"/>
        <v>0</v>
      </c>
      <c r="K26" s="229">
        <f t="shared" si="18"/>
        <v>0</v>
      </c>
      <c r="L26" s="229">
        <f t="shared" si="18"/>
        <v>0</v>
      </c>
      <c r="M26" s="229">
        <f t="shared" si="18"/>
        <v>0</v>
      </c>
      <c r="N26" s="229">
        <f t="shared" si="18"/>
        <v>0</v>
      </c>
      <c r="O26" s="229">
        <f>O27+O29+O31</f>
        <v>0</v>
      </c>
      <c r="P26" s="229">
        <f t="shared" ref="P26" si="19">P27+P29+P31</f>
        <v>0</v>
      </c>
      <c r="Q26" s="226">
        <f t="shared" si="5"/>
        <v>0</v>
      </c>
      <c r="R26" s="227">
        <f t="shared" si="6"/>
        <v>0</v>
      </c>
      <c r="S26" s="228" t="e">
        <f t="shared" si="7"/>
        <v>#DIV/0!</v>
      </c>
      <c r="T26" s="268"/>
    </row>
    <row r="27" spans="1:21" ht="33.75" customHeight="1" x14ac:dyDescent="0.2">
      <c r="A27" s="224" t="s">
        <v>91</v>
      </c>
      <c r="B27" s="225" t="s">
        <v>848</v>
      </c>
      <c r="C27" s="224" t="s">
        <v>861</v>
      </c>
      <c r="D27" s="223">
        <v>0</v>
      </c>
      <c r="E27" s="223">
        <v>0</v>
      </c>
      <c r="F27" s="223">
        <v>0</v>
      </c>
      <c r="G27" s="229">
        <v>0</v>
      </c>
      <c r="H27" s="229">
        <v>0</v>
      </c>
      <c r="I27" s="229">
        <v>0</v>
      </c>
      <c r="J27" s="229">
        <v>0</v>
      </c>
      <c r="K27" s="229">
        <v>0</v>
      </c>
      <c r="L27" s="229">
        <v>0</v>
      </c>
      <c r="M27" s="229">
        <v>0</v>
      </c>
      <c r="N27" s="229">
        <v>0</v>
      </c>
      <c r="O27" s="229">
        <v>0</v>
      </c>
      <c r="P27" s="229">
        <v>0</v>
      </c>
      <c r="Q27" s="226">
        <f t="shared" si="5"/>
        <v>0</v>
      </c>
      <c r="R27" s="227">
        <f t="shared" si="6"/>
        <v>0</v>
      </c>
      <c r="S27" s="228" t="e">
        <f t="shared" si="7"/>
        <v>#DIV/0!</v>
      </c>
      <c r="T27" s="268"/>
    </row>
    <row r="28" spans="1:21" x14ac:dyDescent="0.2">
      <c r="A28" s="224" t="s">
        <v>779</v>
      </c>
      <c r="B28" s="225" t="s">
        <v>779</v>
      </c>
      <c r="C28" s="224"/>
      <c r="D28" s="223">
        <v>0</v>
      </c>
      <c r="E28" s="223">
        <v>0</v>
      </c>
      <c r="F28" s="223">
        <v>0</v>
      </c>
      <c r="G28" s="218">
        <v>0</v>
      </c>
      <c r="H28" s="218">
        <v>0</v>
      </c>
      <c r="I28" s="218">
        <v>0</v>
      </c>
      <c r="J28" s="218">
        <v>0</v>
      </c>
      <c r="K28" s="218">
        <v>0</v>
      </c>
      <c r="L28" s="218">
        <v>0</v>
      </c>
      <c r="M28" s="218">
        <v>0</v>
      </c>
      <c r="N28" s="218">
        <v>0</v>
      </c>
      <c r="O28" s="218"/>
      <c r="P28" s="218">
        <v>0</v>
      </c>
      <c r="Q28" s="226">
        <f t="shared" si="5"/>
        <v>0</v>
      </c>
      <c r="R28" s="227">
        <f t="shared" si="6"/>
        <v>0</v>
      </c>
      <c r="S28" s="228" t="e">
        <f t="shared" si="7"/>
        <v>#DIV/0!</v>
      </c>
      <c r="T28" s="268"/>
    </row>
    <row r="29" spans="1:21" ht="36.75" customHeight="1" x14ac:dyDescent="0.2">
      <c r="A29" s="224" t="s">
        <v>93</v>
      </c>
      <c r="B29" s="225" t="s">
        <v>849</v>
      </c>
      <c r="C29" s="224" t="s">
        <v>862</v>
      </c>
      <c r="D29" s="223">
        <v>0</v>
      </c>
      <c r="E29" s="223">
        <v>0</v>
      </c>
      <c r="F29" s="223">
        <v>0</v>
      </c>
      <c r="G29" s="229">
        <v>0</v>
      </c>
      <c r="H29" s="229">
        <v>0</v>
      </c>
      <c r="I29" s="229">
        <v>0</v>
      </c>
      <c r="J29" s="229">
        <v>0</v>
      </c>
      <c r="K29" s="229">
        <v>0</v>
      </c>
      <c r="L29" s="229">
        <v>0</v>
      </c>
      <c r="M29" s="229">
        <v>0</v>
      </c>
      <c r="N29" s="229">
        <v>0</v>
      </c>
      <c r="O29" s="229">
        <v>0</v>
      </c>
      <c r="P29" s="229">
        <v>0</v>
      </c>
      <c r="Q29" s="226">
        <f t="shared" si="5"/>
        <v>0</v>
      </c>
      <c r="R29" s="227">
        <f t="shared" si="6"/>
        <v>0</v>
      </c>
      <c r="S29" s="228" t="e">
        <f t="shared" si="7"/>
        <v>#DIV/0!</v>
      </c>
      <c r="T29" s="268"/>
    </row>
    <row r="30" spans="1:21" x14ac:dyDescent="0.2">
      <c r="A30" s="224" t="s">
        <v>779</v>
      </c>
      <c r="B30" s="225" t="s">
        <v>779</v>
      </c>
      <c r="C30" s="224"/>
      <c r="D30" s="223">
        <v>0</v>
      </c>
      <c r="E30" s="223">
        <v>0</v>
      </c>
      <c r="F30" s="223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218"/>
      <c r="P30" s="218">
        <v>0</v>
      </c>
      <c r="Q30" s="226">
        <f t="shared" si="5"/>
        <v>0</v>
      </c>
      <c r="R30" s="227">
        <f t="shared" si="6"/>
        <v>0</v>
      </c>
      <c r="S30" s="228" t="e">
        <f t="shared" si="7"/>
        <v>#DIV/0!</v>
      </c>
      <c r="T30" s="268"/>
    </row>
    <row r="31" spans="1:21" ht="36.75" customHeight="1" x14ac:dyDescent="0.2">
      <c r="A31" s="224" t="s">
        <v>95</v>
      </c>
      <c r="B31" s="225" t="s">
        <v>850</v>
      </c>
      <c r="C31" s="224" t="s">
        <v>863</v>
      </c>
      <c r="D31" s="223">
        <v>0</v>
      </c>
      <c r="E31" s="223">
        <v>0</v>
      </c>
      <c r="F31" s="223">
        <v>0</v>
      </c>
      <c r="G31" s="229">
        <v>0</v>
      </c>
      <c r="H31" s="229">
        <v>0</v>
      </c>
      <c r="I31" s="229">
        <v>0</v>
      </c>
      <c r="J31" s="229">
        <f>J32</f>
        <v>0</v>
      </c>
      <c r="K31" s="229">
        <v>0</v>
      </c>
      <c r="L31" s="229">
        <v>0</v>
      </c>
      <c r="M31" s="229">
        <v>0</v>
      </c>
      <c r="N31" s="229">
        <v>0</v>
      </c>
      <c r="O31" s="229">
        <v>0</v>
      </c>
      <c r="P31" s="229">
        <v>0</v>
      </c>
      <c r="Q31" s="226">
        <f t="shared" si="5"/>
        <v>0</v>
      </c>
      <c r="R31" s="227">
        <f t="shared" si="6"/>
        <v>0</v>
      </c>
      <c r="S31" s="228" t="e">
        <f t="shared" si="7"/>
        <v>#DIV/0!</v>
      </c>
      <c r="T31" s="268"/>
    </row>
    <row r="32" spans="1:21" x14ac:dyDescent="0.2">
      <c r="A32" s="224"/>
      <c r="B32" s="225"/>
      <c r="C32" s="224"/>
      <c r="D32" s="230"/>
      <c r="E32" s="230"/>
      <c r="F32" s="231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26">
        <f t="shared" si="5"/>
        <v>0</v>
      </c>
      <c r="R32" s="227">
        <f t="shared" si="6"/>
        <v>0</v>
      </c>
      <c r="S32" s="228" t="e">
        <f t="shared" si="7"/>
        <v>#DIV/0!</v>
      </c>
      <c r="T32" s="268"/>
    </row>
    <row r="33" spans="1:21" x14ac:dyDescent="0.2">
      <c r="A33" s="224" t="s">
        <v>106</v>
      </c>
      <c r="B33" s="225" t="s">
        <v>851</v>
      </c>
      <c r="C33" s="224" t="s">
        <v>837</v>
      </c>
      <c r="D33" s="232">
        <f>D34+D63+D73+D76</f>
        <v>43.690685735999999</v>
      </c>
      <c r="E33" s="232">
        <f>E34+E63+E73+E76</f>
        <v>44.970332135999996</v>
      </c>
      <c r="F33" s="232">
        <f>F34+F63+F73</f>
        <v>44.970332135999996</v>
      </c>
      <c r="G33" s="232">
        <f>G34+G63+G73</f>
        <v>44.970332135999996</v>
      </c>
      <c r="H33" s="218">
        <f>H34+H63+H73</f>
        <v>28.050553583999999</v>
      </c>
      <c r="I33" s="218">
        <f t="shared" ref="I33:P33" si="20">I34+I63+I73</f>
        <v>4.5885957360000003</v>
      </c>
      <c r="J33" s="223">
        <f t="shared" si="20"/>
        <v>4.8521629079999995</v>
      </c>
      <c r="K33" s="218">
        <f>K34+K63+K73</f>
        <v>2.5897451999999999</v>
      </c>
      <c r="L33" s="218">
        <f>L34+L63+L73</f>
        <v>3.5090070519999998</v>
      </c>
      <c r="M33" s="218">
        <f>M34+M63+M73</f>
        <v>26.851581600000003</v>
      </c>
      <c r="N33" s="218">
        <f t="shared" si="20"/>
        <v>19.689383623999998</v>
      </c>
      <c r="O33" s="218">
        <f t="shared" si="20"/>
        <v>10.940409599999999</v>
      </c>
      <c r="P33" s="218">
        <f t="shared" si="20"/>
        <v>0</v>
      </c>
      <c r="Q33" s="226">
        <f t="shared" si="5"/>
        <v>7.1621979760000052</v>
      </c>
      <c r="R33" s="227">
        <f t="shared" si="6"/>
        <v>16.919778551999997</v>
      </c>
      <c r="S33" s="228">
        <f t="shared" si="7"/>
        <v>37.624313071184204</v>
      </c>
      <c r="T33" s="268"/>
    </row>
    <row r="34" spans="1:21" ht="37.5" customHeight="1" x14ac:dyDescent="0.2">
      <c r="A34" s="224" t="s">
        <v>107</v>
      </c>
      <c r="B34" s="225" t="s">
        <v>852</v>
      </c>
      <c r="C34" s="224" t="s">
        <v>837</v>
      </c>
      <c r="D34" s="232">
        <f t="shared" ref="D34:P34" si="21">D35+D61</f>
        <v>25.972511999999998</v>
      </c>
      <c r="E34" s="232">
        <f t="shared" si="21"/>
        <v>25.972511999999998</v>
      </c>
      <c r="F34" s="232">
        <f t="shared" si="21"/>
        <v>25.972511999999998</v>
      </c>
      <c r="G34" s="218">
        <f>G35+G61</f>
        <v>25.972511999999998</v>
      </c>
      <c r="H34" s="218">
        <f>H35+H61</f>
        <v>10.644042136000001</v>
      </c>
      <c r="I34" s="218">
        <f t="shared" si="21"/>
        <v>0</v>
      </c>
      <c r="J34" s="218">
        <f t="shared" si="21"/>
        <v>0</v>
      </c>
      <c r="K34" s="218">
        <f t="shared" si="21"/>
        <v>1.2</v>
      </c>
      <c r="L34" s="218">
        <f t="shared" si="21"/>
        <v>1.2969999999999999</v>
      </c>
      <c r="M34" s="218">
        <f>M35+M61</f>
        <v>13.832102400000002</v>
      </c>
      <c r="N34" s="218">
        <f t="shared" si="21"/>
        <v>9.3470421359999989</v>
      </c>
      <c r="O34" s="218">
        <f t="shared" si="21"/>
        <v>10.940409599999999</v>
      </c>
      <c r="P34" s="218">
        <f t="shared" si="21"/>
        <v>0</v>
      </c>
      <c r="Q34" s="226">
        <f t="shared" si="5"/>
        <v>4.485060264000003</v>
      </c>
      <c r="R34" s="227">
        <f t="shared" si="6"/>
        <v>15.328469863999997</v>
      </c>
      <c r="S34" s="228">
        <f t="shared" si="7"/>
        <v>59.018049020441296</v>
      </c>
      <c r="T34" s="268"/>
    </row>
    <row r="35" spans="1:21" x14ac:dyDescent="0.2">
      <c r="A35" s="224" t="s">
        <v>108</v>
      </c>
      <c r="B35" s="225" t="s">
        <v>853</v>
      </c>
      <c r="C35" s="265" t="s">
        <v>837</v>
      </c>
      <c r="D35" s="218">
        <f>SUM(D36:D60)</f>
        <v>24.364511999999998</v>
      </c>
      <c r="E35" s="218">
        <f>SUM(E36:E60)</f>
        <v>24.364511999999998</v>
      </c>
      <c r="F35" s="218">
        <f>SUM(F36:F60)</f>
        <v>24.364511999999998</v>
      </c>
      <c r="G35" s="223">
        <f>SUM(G36:G60)</f>
        <v>24.364511999999998</v>
      </c>
      <c r="H35" s="223">
        <f t="shared" ref="H35:P35" si="22">SUM(H36:H60)</f>
        <v>10.644042136000001</v>
      </c>
      <c r="I35" s="223">
        <f>SUM(I36:I60)</f>
        <v>0</v>
      </c>
      <c r="J35" s="223">
        <f t="shared" si="22"/>
        <v>0</v>
      </c>
      <c r="K35" s="223">
        <f t="shared" si="22"/>
        <v>1.2</v>
      </c>
      <c r="L35" s="223">
        <f t="shared" si="22"/>
        <v>1.2969999999999999</v>
      </c>
      <c r="M35" s="223">
        <f>SUM(M36:M60)</f>
        <v>12.224102400000001</v>
      </c>
      <c r="N35" s="223">
        <f>SUM(N36:N60)</f>
        <v>9.3470421359999989</v>
      </c>
      <c r="O35" s="223">
        <f t="shared" si="22"/>
        <v>10.940409599999999</v>
      </c>
      <c r="P35" s="223">
        <f t="shared" si="22"/>
        <v>0</v>
      </c>
      <c r="Q35" s="226">
        <f t="shared" si="5"/>
        <v>2.8770602640000025</v>
      </c>
      <c r="R35" s="227">
        <f t="shared" si="6"/>
        <v>13.720469863999996</v>
      </c>
      <c r="S35" s="228">
        <f t="shared" si="7"/>
        <v>56.313337463931141</v>
      </c>
      <c r="T35" s="222"/>
    </row>
    <row r="36" spans="1:21" s="214" customFormat="1" ht="18.75" customHeight="1" x14ac:dyDescent="0.15">
      <c r="A36" s="237" t="s">
        <v>723</v>
      </c>
      <c r="B36" s="267" t="s">
        <v>871</v>
      </c>
      <c r="C36" s="266" t="s">
        <v>872</v>
      </c>
      <c r="D36" s="234">
        <v>2.4268344000000002</v>
      </c>
      <c r="E36" s="234">
        <v>2.4268344000000002</v>
      </c>
      <c r="F36" s="235">
        <v>2.4268344000000002</v>
      </c>
      <c r="G36" s="223">
        <f>I36+K36+M36+O36</f>
        <v>2.4268344000000002</v>
      </c>
      <c r="H36" s="218">
        <f>J36+L36+N36+P36</f>
        <v>0</v>
      </c>
      <c r="I36" s="218">
        <v>0</v>
      </c>
      <c r="J36" s="218">
        <v>0</v>
      </c>
      <c r="K36" s="218">
        <v>0</v>
      </c>
      <c r="L36" s="218">
        <v>0</v>
      </c>
      <c r="M36" s="218">
        <v>2.4268344000000002</v>
      </c>
      <c r="N36" s="218">
        <v>0</v>
      </c>
      <c r="O36" s="257">
        <v>0</v>
      </c>
      <c r="P36" s="218">
        <v>0</v>
      </c>
      <c r="Q36" s="226">
        <f t="shared" si="5"/>
        <v>2.4268344000000002</v>
      </c>
      <c r="R36" s="227">
        <f t="shared" si="6"/>
        <v>2.4268344000000002</v>
      </c>
      <c r="S36" s="228">
        <f t="shared" si="7"/>
        <v>100</v>
      </c>
      <c r="T36" s="236"/>
    </row>
    <row r="37" spans="1:21" s="214" customFormat="1" ht="18.75" customHeight="1" x14ac:dyDescent="0.15">
      <c r="A37" s="237" t="s">
        <v>724</v>
      </c>
      <c r="B37" s="267" t="s">
        <v>979</v>
      </c>
      <c r="C37" s="394" t="s">
        <v>872</v>
      </c>
      <c r="D37" s="234">
        <v>3.2021051999999997</v>
      </c>
      <c r="E37" s="234">
        <v>3.2021051999999997</v>
      </c>
      <c r="F37" s="235">
        <v>3.2021051999999997</v>
      </c>
      <c r="G37" s="223">
        <f t="shared" ref="G37:G40" si="23">I37+K37+M37+O37</f>
        <v>3.2021051999999997</v>
      </c>
      <c r="H37" s="218">
        <f t="shared" ref="H37:H40" si="24">J37+L37+N37+P37</f>
        <v>0</v>
      </c>
      <c r="I37" s="218">
        <v>0</v>
      </c>
      <c r="J37" s="218">
        <v>0</v>
      </c>
      <c r="K37" s="218">
        <v>0</v>
      </c>
      <c r="L37" s="218">
        <v>0</v>
      </c>
      <c r="M37" s="218">
        <v>0</v>
      </c>
      <c r="N37" s="218">
        <v>0</v>
      </c>
      <c r="O37" s="235">
        <v>3.2021051999999997</v>
      </c>
      <c r="P37" s="218">
        <v>0</v>
      </c>
      <c r="Q37" s="226">
        <f t="shared" si="5"/>
        <v>0</v>
      </c>
      <c r="R37" s="227">
        <f t="shared" si="6"/>
        <v>3.2021051999999997</v>
      </c>
      <c r="S37" s="228">
        <f t="shared" si="7"/>
        <v>100</v>
      </c>
      <c r="T37" s="236"/>
    </row>
    <row r="38" spans="1:21" s="214" customFormat="1" ht="18.75" customHeight="1" x14ac:dyDescent="0.15">
      <c r="A38" s="237" t="s">
        <v>725</v>
      </c>
      <c r="B38" s="267" t="s">
        <v>980</v>
      </c>
      <c r="C38" s="394" t="s">
        <v>981</v>
      </c>
      <c r="D38" s="234">
        <v>2.4682764000000001</v>
      </c>
      <c r="E38" s="234">
        <v>2.4682764000000001</v>
      </c>
      <c r="F38" s="235">
        <v>2.4682764000000001</v>
      </c>
      <c r="G38" s="223">
        <f t="shared" si="23"/>
        <v>2.4682764000000001</v>
      </c>
      <c r="H38" s="218">
        <f t="shared" si="24"/>
        <v>0</v>
      </c>
      <c r="I38" s="218">
        <v>0</v>
      </c>
      <c r="J38" s="218">
        <v>0</v>
      </c>
      <c r="K38" s="218">
        <v>0</v>
      </c>
      <c r="L38" s="218">
        <v>0</v>
      </c>
      <c r="M38" s="218">
        <v>0</v>
      </c>
      <c r="N38" s="218">
        <v>0</v>
      </c>
      <c r="O38" s="235">
        <v>2.4682764000000001</v>
      </c>
      <c r="P38" s="218">
        <v>0</v>
      </c>
      <c r="Q38" s="226">
        <f t="shared" si="5"/>
        <v>0</v>
      </c>
      <c r="R38" s="227">
        <f t="shared" si="6"/>
        <v>2.4682764000000001</v>
      </c>
      <c r="S38" s="228">
        <f t="shared" si="7"/>
        <v>100</v>
      </c>
      <c r="T38" s="236"/>
    </row>
    <row r="39" spans="1:21" s="214" customFormat="1" ht="18.75" customHeight="1" x14ac:dyDescent="0.15">
      <c r="A39" s="237" t="s">
        <v>995</v>
      </c>
      <c r="B39" s="267" t="s">
        <v>982</v>
      </c>
      <c r="C39" s="394" t="s">
        <v>983</v>
      </c>
      <c r="D39" s="234">
        <v>2.6484815999999998</v>
      </c>
      <c r="E39" s="234">
        <v>2.6484815999999998</v>
      </c>
      <c r="F39" s="235">
        <v>2.6484815999999998</v>
      </c>
      <c r="G39" s="223">
        <f t="shared" si="23"/>
        <v>2.6484815999999998</v>
      </c>
      <c r="H39" s="218">
        <f t="shared" si="24"/>
        <v>0</v>
      </c>
      <c r="I39" s="218">
        <v>0</v>
      </c>
      <c r="J39" s="218">
        <v>0</v>
      </c>
      <c r="K39" s="218">
        <v>0</v>
      </c>
      <c r="L39" s="218">
        <v>0</v>
      </c>
      <c r="M39" s="218">
        <v>0</v>
      </c>
      <c r="N39" s="218">
        <v>0</v>
      </c>
      <c r="O39" s="235">
        <v>2.6484815999999998</v>
      </c>
      <c r="P39" s="218">
        <v>0</v>
      </c>
      <c r="Q39" s="226">
        <f t="shared" si="5"/>
        <v>0</v>
      </c>
      <c r="R39" s="227">
        <f t="shared" si="6"/>
        <v>2.6484815999999998</v>
      </c>
      <c r="S39" s="228">
        <f t="shared" si="7"/>
        <v>99.999999999999986</v>
      </c>
      <c r="T39" s="236"/>
    </row>
    <row r="40" spans="1:21" s="214" customFormat="1" ht="27.75" customHeight="1" x14ac:dyDescent="0.15">
      <c r="A40" s="237" t="s">
        <v>996</v>
      </c>
      <c r="B40" s="267" t="s">
        <v>984</v>
      </c>
      <c r="C40" s="394" t="s">
        <v>985</v>
      </c>
      <c r="D40" s="234">
        <v>2.6215464000000002</v>
      </c>
      <c r="E40" s="234">
        <v>2.6215464000000002</v>
      </c>
      <c r="F40" s="235">
        <v>2.6215464000000002</v>
      </c>
      <c r="G40" s="223">
        <f t="shared" si="23"/>
        <v>2.6215464000000002</v>
      </c>
      <c r="H40" s="218">
        <f t="shared" si="24"/>
        <v>0</v>
      </c>
      <c r="I40" s="218">
        <v>0</v>
      </c>
      <c r="J40" s="218">
        <v>0</v>
      </c>
      <c r="K40" s="218">
        <v>0</v>
      </c>
      <c r="L40" s="218">
        <v>0</v>
      </c>
      <c r="M40" s="218">
        <v>0</v>
      </c>
      <c r="N40" s="218">
        <v>0</v>
      </c>
      <c r="O40" s="235">
        <v>2.6215464000000002</v>
      </c>
      <c r="P40" s="218">
        <v>0</v>
      </c>
      <c r="Q40" s="226">
        <f t="shared" si="5"/>
        <v>0</v>
      </c>
      <c r="R40" s="227">
        <f t="shared" si="6"/>
        <v>2.6215464000000002</v>
      </c>
      <c r="S40" s="228">
        <f t="shared" si="7"/>
        <v>100</v>
      </c>
      <c r="T40" s="236"/>
    </row>
    <row r="41" spans="1:21" s="214" customFormat="1" ht="31.5" x14ac:dyDescent="0.15">
      <c r="A41" s="237" t="s">
        <v>997</v>
      </c>
      <c r="B41" s="258" t="s">
        <v>873</v>
      </c>
      <c r="C41" s="233" t="s">
        <v>874</v>
      </c>
      <c r="D41" s="234">
        <v>1.2</v>
      </c>
      <c r="E41" s="234">
        <v>1.2</v>
      </c>
      <c r="F41" s="234">
        <v>1.2</v>
      </c>
      <c r="G41" s="223">
        <f>I41+K41+M41+O41</f>
        <v>1.2</v>
      </c>
      <c r="H41" s="218">
        <f>J41+L41+N41+P41</f>
        <v>1.2969999999999999</v>
      </c>
      <c r="I41" s="218">
        <v>0</v>
      </c>
      <c r="J41" s="218">
        <f t="shared" ref="J41:P41" si="25">SUM(J42:J56)</f>
        <v>0</v>
      </c>
      <c r="K41" s="223">
        <v>1.2</v>
      </c>
      <c r="L41" s="218">
        <v>1.2969999999999999</v>
      </c>
      <c r="M41" s="218">
        <v>0</v>
      </c>
      <c r="N41" s="218">
        <v>0</v>
      </c>
      <c r="O41" s="218">
        <f t="shared" si="25"/>
        <v>0</v>
      </c>
      <c r="P41" s="218">
        <f t="shared" si="25"/>
        <v>0</v>
      </c>
      <c r="Q41" s="226">
        <f t="shared" si="5"/>
        <v>0</v>
      </c>
      <c r="R41" s="227">
        <f t="shared" si="6"/>
        <v>-9.6999999999999975E-2</v>
      </c>
      <c r="S41" s="228">
        <f t="shared" si="7"/>
        <v>-8.0833333333333321</v>
      </c>
      <c r="T41" s="259" t="s">
        <v>976</v>
      </c>
    </row>
    <row r="42" spans="1:21" ht="12.75" x14ac:dyDescent="0.2">
      <c r="A42" s="237" t="s">
        <v>998</v>
      </c>
      <c r="B42" s="219" t="s">
        <v>875</v>
      </c>
      <c r="C42" s="233" t="s">
        <v>876</v>
      </c>
      <c r="D42" s="238">
        <v>0.64375199999999999</v>
      </c>
      <c r="E42" s="238">
        <v>0.64375199999999999</v>
      </c>
      <c r="F42" s="268">
        <v>0.64375199999999999</v>
      </c>
      <c r="G42" s="217">
        <f t="shared" ref="G42:H73" si="26">I42+K42+M42+O42</f>
        <v>0.64375199999999999</v>
      </c>
      <c r="H42" s="217">
        <f t="shared" ref="H42:H60" si="27">J42+L42+N42+P42</f>
        <v>0.62409706799999998</v>
      </c>
      <c r="I42" s="217">
        <v>0</v>
      </c>
      <c r="J42" s="217">
        <v>0</v>
      </c>
      <c r="K42" s="239">
        <v>0</v>
      </c>
      <c r="L42" s="217">
        <v>0</v>
      </c>
      <c r="M42" s="217">
        <v>0.64375199999999999</v>
      </c>
      <c r="N42" s="218">
        <v>0.62409706799999998</v>
      </c>
      <c r="O42" s="217">
        <v>0</v>
      </c>
      <c r="P42" s="217">
        <v>0</v>
      </c>
      <c r="Q42" s="226">
        <f t="shared" si="5"/>
        <v>1.9654932000000014E-2</v>
      </c>
      <c r="R42" s="227">
        <f t="shared" si="6"/>
        <v>1.9654932000000014E-2</v>
      </c>
      <c r="S42" s="228">
        <f t="shared" si="7"/>
        <v>3.0531838347686708</v>
      </c>
      <c r="T42" s="222"/>
      <c r="U42" s="206">
        <f t="shared" ref="U42:U59" si="28">N42/1.2</f>
        <v>0.52008089000000002</v>
      </c>
    </row>
    <row r="43" spans="1:21" ht="12.75" x14ac:dyDescent="0.2">
      <c r="A43" s="237" t="s">
        <v>999</v>
      </c>
      <c r="B43" s="219" t="s">
        <v>877</v>
      </c>
      <c r="C43" s="233" t="s">
        <v>878</v>
      </c>
      <c r="D43" s="238">
        <v>0.64375199999999999</v>
      </c>
      <c r="E43" s="238">
        <v>0.64375199999999999</v>
      </c>
      <c r="F43" s="268">
        <v>0.64375199999999999</v>
      </c>
      <c r="G43" s="217">
        <f t="shared" si="26"/>
        <v>0.64375199999999999</v>
      </c>
      <c r="H43" s="217">
        <f t="shared" si="27"/>
        <v>0.62409706799999998</v>
      </c>
      <c r="I43" s="217">
        <v>0</v>
      </c>
      <c r="J43" s="217">
        <v>0</v>
      </c>
      <c r="K43" s="239">
        <v>0</v>
      </c>
      <c r="L43" s="217">
        <v>0</v>
      </c>
      <c r="M43" s="217">
        <v>0.64375199999999999</v>
      </c>
      <c r="N43" s="218">
        <v>0.62409706799999998</v>
      </c>
      <c r="O43" s="217">
        <v>0</v>
      </c>
      <c r="P43" s="217">
        <v>0</v>
      </c>
      <c r="Q43" s="226">
        <f t="shared" si="5"/>
        <v>1.9654932000000014E-2</v>
      </c>
      <c r="R43" s="227">
        <f t="shared" si="6"/>
        <v>1.9654932000000014E-2</v>
      </c>
      <c r="S43" s="228">
        <f t="shared" si="7"/>
        <v>3.0531838347686708</v>
      </c>
      <c r="T43" s="222"/>
      <c r="U43" s="206">
        <f t="shared" si="28"/>
        <v>0.52008089000000002</v>
      </c>
    </row>
    <row r="44" spans="1:21" ht="25.5" x14ac:dyDescent="0.2">
      <c r="A44" s="237" t="s">
        <v>1000</v>
      </c>
      <c r="B44" s="219" t="s">
        <v>879</v>
      </c>
      <c r="C44" s="233" t="s">
        <v>880</v>
      </c>
      <c r="D44" s="238">
        <v>0.64375199999999999</v>
      </c>
      <c r="E44" s="238">
        <v>0.64375199999999999</v>
      </c>
      <c r="F44" s="268">
        <v>0.64375199999999999</v>
      </c>
      <c r="G44" s="217">
        <f t="shared" si="26"/>
        <v>0.64375199999999999</v>
      </c>
      <c r="H44" s="217">
        <f t="shared" si="27"/>
        <v>0.61576629599999999</v>
      </c>
      <c r="I44" s="217">
        <v>0</v>
      </c>
      <c r="J44" s="217">
        <v>0</v>
      </c>
      <c r="K44" s="239">
        <v>0</v>
      </c>
      <c r="L44" s="217">
        <v>0</v>
      </c>
      <c r="M44" s="217">
        <v>0.64375199999999999</v>
      </c>
      <c r="N44" s="218">
        <v>0.61576629599999999</v>
      </c>
      <c r="O44" s="217">
        <v>0</v>
      </c>
      <c r="P44" s="217">
        <v>0</v>
      </c>
      <c r="Q44" s="226">
        <f t="shared" si="5"/>
        <v>2.7985704E-2</v>
      </c>
      <c r="R44" s="227">
        <f t="shared" si="6"/>
        <v>2.7985704E-2</v>
      </c>
      <c r="S44" s="228">
        <f t="shared" si="7"/>
        <v>4.3472803191291058</v>
      </c>
      <c r="T44" s="222"/>
      <c r="U44" s="206">
        <f t="shared" si="28"/>
        <v>0.51313858000000001</v>
      </c>
    </row>
    <row r="45" spans="1:21" ht="25.5" x14ac:dyDescent="0.2">
      <c r="A45" s="237" t="s">
        <v>1001</v>
      </c>
      <c r="B45" s="219" t="s">
        <v>881</v>
      </c>
      <c r="C45" s="233" t="s">
        <v>882</v>
      </c>
      <c r="D45" s="238">
        <v>0.64375199999999999</v>
      </c>
      <c r="E45" s="238">
        <v>0.64375199999999999</v>
      </c>
      <c r="F45" s="268">
        <v>0.64375199999999999</v>
      </c>
      <c r="G45" s="217">
        <f t="shared" si="26"/>
        <v>0.64375199999999999</v>
      </c>
      <c r="H45" s="217">
        <f t="shared" si="27"/>
        <v>0.61494886800000004</v>
      </c>
      <c r="I45" s="217">
        <v>0</v>
      </c>
      <c r="J45" s="217">
        <v>0</v>
      </c>
      <c r="K45" s="239">
        <v>0</v>
      </c>
      <c r="L45" s="217">
        <v>0</v>
      </c>
      <c r="M45" s="217">
        <v>0.64375199999999999</v>
      </c>
      <c r="N45" s="218">
        <v>0.61494886800000004</v>
      </c>
      <c r="O45" s="217">
        <v>0</v>
      </c>
      <c r="P45" s="217">
        <v>0</v>
      </c>
      <c r="Q45" s="226">
        <f t="shared" si="5"/>
        <v>2.8803131999999954E-2</v>
      </c>
      <c r="R45" s="227">
        <f t="shared" si="6"/>
        <v>2.8803131999999954E-2</v>
      </c>
      <c r="S45" s="228">
        <f t="shared" si="7"/>
        <v>4.4742590314282449</v>
      </c>
      <c r="T45" s="222"/>
      <c r="U45" s="206">
        <f t="shared" si="28"/>
        <v>0.51245739000000001</v>
      </c>
    </row>
    <row r="46" spans="1:21" ht="12.75" x14ac:dyDescent="0.2">
      <c r="A46" s="237" t="s">
        <v>1002</v>
      </c>
      <c r="B46" s="219" t="s">
        <v>883</v>
      </c>
      <c r="C46" s="233" t="s">
        <v>884</v>
      </c>
      <c r="D46" s="238">
        <v>0.64375199999999999</v>
      </c>
      <c r="E46" s="238">
        <v>0.64375199999999999</v>
      </c>
      <c r="F46" s="268">
        <v>0.64375199999999999</v>
      </c>
      <c r="G46" s="217">
        <f t="shared" si="26"/>
        <v>0.64375199999999999</v>
      </c>
      <c r="H46" s="217">
        <f t="shared" si="27"/>
        <v>0.61643806799999989</v>
      </c>
      <c r="I46" s="217">
        <v>0</v>
      </c>
      <c r="J46" s="217">
        <v>0</v>
      </c>
      <c r="K46" s="239">
        <v>0</v>
      </c>
      <c r="L46" s="217">
        <v>0</v>
      </c>
      <c r="M46" s="217">
        <v>0.64375199999999999</v>
      </c>
      <c r="N46" s="218">
        <v>0.61643806799999989</v>
      </c>
      <c r="O46" s="217">
        <v>0</v>
      </c>
      <c r="P46" s="217">
        <v>0</v>
      </c>
      <c r="Q46" s="226">
        <f t="shared" si="5"/>
        <v>2.7313932000000096E-2</v>
      </c>
      <c r="R46" s="227">
        <f t="shared" si="6"/>
        <v>2.7313932000000096E-2</v>
      </c>
      <c r="S46" s="228">
        <f t="shared" si="7"/>
        <v>4.2429277112925625</v>
      </c>
      <c r="T46" s="222"/>
      <c r="U46" s="206">
        <f>N46/1.2</f>
        <v>0.51369838999999995</v>
      </c>
    </row>
    <row r="47" spans="1:21" ht="12.75" x14ac:dyDescent="0.2">
      <c r="A47" s="237" t="s">
        <v>1003</v>
      </c>
      <c r="B47" s="219" t="s">
        <v>885</v>
      </c>
      <c r="C47" s="233" t="s">
        <v>886</v>
      </c>
      <c r="D47" s="238">
        <v>0.64375199999999999</v>
      </c>
      <c r="E47" s="238">
        <v>0.64375199999999999</v>
      </c>
      <c r="F47" s="268">
        <v>0.64375199999999999</v>
      </c>
      <c r="G47" s="217">
        <f t="shared" si="26"/>
        <v>0.64375199999999999</v>
      </c>
      <c r="H47" s="217">
        <f t="shared" si="27"/>
        <v>0.61643806799999989</v>
      </c>
      <c r="I47" s="217">
        <v>0</v>
      </c>
      <c r="J47" s="217">
        <v>0</v>
      </c>
      <c r="K47" s="239">
        <v>0</v>
      </c>
      <c r="L47" s="217">
        <v>0</v>
      </c>
      <c r="M47" s="217">
        <v>0.64375199999999999</v>
      </c>
      <c r="N47" s="218">
        <v>0.61643806799999989</v>
      </c>
      <c r="O47" s="217">
        <v>0</v>
      </c>
      <c r="P47" s="217">
        <v>0</v>
      </c>
      <c r="Q47" s="226">
        <f t="shared" si="5"/>
        <v>2.7313932000000096E-2</v>
      </c>
      <c r="R47" s="227">
        <f t="shared" si="6"/>
        <v>2.7313932000000096E-2</v>
      </c>
      <c r="S47" s="228">
        <f t="shared" si="7"/>
        <v>4.2429277112925625</v>
      </c>
      <c r="T47" s="222"/>
      <c r="U47" s="206">
        <f t="shared" si="28"/>
        <v>0.51369838999999995</v>
      </c>
    </row>
    <row r="48" spans="1:21" ht="12.75" x14ac:dyDescent="0.2">
      <c r="A48" s="237" t="s">
        <v>1004</v>
      </c>
      <c r="B48" s="219" t="s">
        <v>887</v>
      </c>
      <c r="C48" s="233" t="s">
        <v>888</v>
      </c>
      <c r="D48" s="238">
        <v>0.52691999999999994</v>
      </c>
      <c r="E48" s="238">
        <v>0.52691999999999994</v>
      </c>
      <c r="F48" s="268">
        <v>0.52691999999999994</v>
      </c>
      <c r="G48" s="217">
        <f t="shared" si="26"/>
        <v>0.52691999999999994</v>
      </c>
      <c r="H48" s="217">
        <f t="shared" si="27"/>
        <v>0.5049609599999999</v>
      </c>
      <c r="I48" s="217">
        <v>0</v>
      </c>
      <c r="J48" s="217">
        <v>0</v>
      </c>
      <c r="K48" s="239">
        <v>0</v>
      </c>
      <c r="L48" s="217">
        <v>0</v>
      </c>
      <c r="M48" s="217">
        <v>0.52691999999999994</v>
      </c>
      <c r="N48" s="218">
        <v>0.5049609599999999</v>
      </c>
      <c r="O48" s="217">
        <v>0</v>
      </c>
      <c r="P48" s="217">
        <v>0</v>
      </c>
      <c r="Q48" s="226">
        <f t="shared" si="5"/>
        <v>2.1959040000000041E-2</v>
      </c>
      <c r="R48" s="227">
        <f t="shared" si="6"/>
        <v>2.1959040000000041E-2</v>
      </c>
      <c r="S48" s="228">
        <f t="shared" si="7"/>
        <v>4.1674333864723376</v>
      </c>
      <c r="T48" s="222"/>
      <c r="U48" s="206">
        <f t="shared" si="28"/>
        <v>0.42080079999999992</v>
      </c>
    </row>
    <row r="49" spans="1:21" ht="12.75" x14ac:dyDescent="0.2">
      <c r="A49" s="237" t="s">
        <v>1005</v>
      </c>
      <c r="B49" s="219" t="s">
        <v>889</v>
      </c>
      <c r="C49" s="233" t="s">
        <v>890</v>
      </c>
      <c r="D49" s="238">
        <v>0.52691999999999994</v>
      </c>
      <c r="E49" s="238">
        <v>0.52691999999999994</v>
      </c>
      <c r="F49" s="268">
        <v>0.52691999999999994</v>
      </c>
      <c r="G49" s="217">
        <f t="shared" si="26"/>
        <v>0.52691999999999994</v>
      </c>
      <c r="H49" s="217">
        <f t="shared" si="27"/>
        <v>0.504577728</v>
      </c>
      <c r="I49" s="217">
        <v>0</v>
      </c>
      <c r="J49" s="217">
        <v>0</v>
      </c>
      <c r="K49" s="239">
        <v>0</v>
      </c>
      <c r="L49" s="217">
        <v>0</v>
      </c>
      <c r="M49" s="217">
        <v>0.52691999999999994</v>
      </c>
      <c r="N49" s="218">
        <v>0.504577728</v>
      </c>
      <c r="O49" s="217">
        <v>0</v>
      </c>
      <c r="P49" s="217">
        <v>0</v>
      </c>
      <c r="Q49" s="226">
        <f t="shared" si="5"/>
        <v>2.2342271999999941E-2</v>
      </c>
      <c r="R49" s="227">
        <f t="shared" si="6"/>
        <v>2.2342271999999941E-2</v>
      </c>
      <c r="S49" s="228">
        <f t="shared" si="7"/>
        <v>4.240163971760408</v>
      </c>
      <c r="T49" s="222"/>
      <c r="U49" s="206">
        <f t="shared" si="28"/>
        <v>0.42048144000000004</v>
      </c>
    </row>
    <row r="50" spans="1:21" ht="25.5" x14ac:dyDescent="0.2">
      <c r="A50" s="237" t="s">
        <v>1006</v>
      </c>
      <c r="B50" s="219" t="s">
        <v>891</v>
      </c>
      <c r="C50" s="233" t="s">
        <v>892</v>
      </c>
      <c r="D50" s="238">
        <v>0.52691999999999994</v>
      </c>
      <c r="E50" s="238">
        <v>0.52691999999999994</v>
      </c>
      <c r="F50" s="268">
        <v>0.52691999999999994</v>
      </c>
      <c r="G50" s="217">
        <f t="shared" si="26"/>
        <v>0.52691999999999994</v>
      </c>
      <c r="H50" s="217">
        <f t="shared" si="27"/>
        <v>0.504577728</v>
      </c>
      <c r="I50" s="217">
        <v>0</v>
      </c>
      <c r="J50" s="217">
        <v>0</v>
      </c>
      <c r="K50" s="239">
        <v>0</v>
      </c>
      <c r="L50" s="217">
        <v>0</v>
      </c>
      <c r="M50" s="217">
        <v>0.52691999999999994</v>
      </c>
      <c r="N50" s="218">
        <v>0.504577728</v>
      </c>
      <c r="O50" s="217">
        <v>0</v>
      </c>
      <c r="P50" s="217">
        <v>0</v>
      </c>
      <c r="Q50" s="226">
        <f t="shared" si="5"/>
        <v>2.2342271999999941E-2</v>
      </c>
      <c r="R50" s="227">
        <f t="shared" si="6"/>
        <v>2.2342271999999941E-2</v>
      </c>
      <c r="S50" s="228">
        <f t="shared" si="7"/>
        <v>4.240163971760408</v>
      </c>
      <c r="T50" s="222"/>
      <c r="U50" s="206">
        <f t="shared" si="28"/>
        <v>0.42048144000000004</v>
      </c>
    </row>
    <row r="51" spans="1:21" ht="12.75" x14ac:dyDescent="0.2">
      <c r="A51" s="237" t="s">
        <v>1007</v>
      </c>
      <c r="B51" s="219" t="s">
        <v>893</v>
      </c>
      <c r="C51" s="233" t="s">
        <v>894</v>
      </c>
      <c r="D51" s="238">
        <v>0.52691999999999994</v>
      </c>
      <c r="E51" s="238">
        <v>0.52691999999999994</v>
      </c>
      <c r="F51" s="268">
        <v>0.52691999999999994</v>
      </c>
      <c r="G51" s="217">
        <f t="shared" si="26"/>
        <v>0.52691999999999994</v>
      </c>
      <c r="H51" s="217">
        <f t="shared" si="27"/>
        <v>0.50099931600000003</v>
      </c>
      <c r="I51" s="217">
        <v>0</v>
      </c>
      <c r="J51" s="217">
        <v>0</v>
      </c>
      <c r="K51" s="239">
        <v>0</v>
      </c>
      <c r="L51" s="217">
        <v>0</v>
      </c>
      <c r="M51" s="217">
        <v>0.52691999999999994</v>
      </c>
      <c r="N51" s="218">
        <v>0.50099931600000003</v>
      </c>
      <c r="O51" s="217">
        <v>0</v>
      </c>
      <c r="P51" s="217">
        <v>0</v>
      </c>
      <c r="Q51" s="226">
        <f t="shared" si="5"/>
        <v>2.5920683999999916E-2</v>
      </c>
      <c r="R51" s="227">
        <f t="shared" si="6"/>
        <v>2.5920683999999916E-2</v>
      </c>
      <c r="S51" s="228">
        <f t="shared" si="7"/>
        <v>4.9192826235481517</v>
      </c>
      <c r="T51" s="222"/>
      <c r="U51" s="206">
        <f t="shared" si="28"/>
        <v>0.41749943000000006</v>
      </c>
    </row>
    <row r="52" spans="1:21" ht="12.75" x14ac:dyDescent="0.2">
      <c r="A52" s="237" t="s">
        <v>1008</v>
      </c>
      <c r="B52" s="219" t="s">
        <v>893</v>
      </c>
      <c r="C52" s="233" t="s">
        <v>895</v>
      </c>
      <c r="D52" s="238">
        <v>0.52691999999999994</v>
      </c>
      <c r="E52" s="238">
        <v>0.52691999999999994</v>
      </c>
      <c r="F52" s="268">
        <v>0.52691999999999994</v>
      </c>
      <c r="G52" s="217">
        <f t="shared" si="26"/>
        <v>0.52691999999999994</v>
      </c>
      <c r="H52" s="217">
        <f t="shared" si="27"/>
        <v>0.50099931600000003</v>
      </c>
      <c r="I52" s="217">
        <v>0</v>
      </c>
      <c r="J52" s="217">
        <v>0</v>
      </c>
      <c r="K52" s="239">
        <v>0</v>
      </c>
      <c r="L52" s="217">
        <v>0</v>
      </c>
      <c r="M52" s="217">
        <v>0.52691999999999994</v>
      </c>
      <c r="N52" s="218">
        <v>0.50099931600000003</v>
      </c>
      <c r="O52" s="217">
        <v>0</v>
      </c>
      <c r="P52" s="217">
        <v>0</v>
      </c>
      <c r="Q52" s="226">
        <f t="shared" si="5"/>
        <v>2.5920683999999916E-2</v>
      </c>
      <c r="R52" s="227">
        <f t="shared" si="6"/>
        <v>2.5920683999999916E-2</v>
      </c>
      <c r="S52" s="228">
        <f t="shared" si="7"/>
        <v>4.9192826235481517</v>
      </c>
      <c r="T52" s="222"/>
      <c r="U52" s="206">
        <f t="shared" si="28"/>
        <v>0.41749943000000006</v>
      </c>
    </row>
    <row r="53" spans="1:21" ht="12.75" x14ac:dyDescent="0.2">
      <c r="A53" s="237" t="s">
        <v>1009</v>
      </c>
      <c r="B53" s="219" t="s">
        <v>896</v>
      </c>
      <c r="C53" s="233" t="s">
        <v>897</v>
      </c>
      <c r="D53" s="238">
        <v>0.52691999999999994</v>
      </c>
      <c r="E53" s="238">
        <v>0.52691999999999994</v>
      </c>
      <c r="F53" s="268">
        <v>0.52691999999999994</v>
      </c>
      <c r="G53" s="217">
        <f t="shared" si="26"/>
        <v>0.52691999999999994</v>
      </c>
      <c r="H53" s="217">
        <f t="shared" si="27"/>
        <v>0.50240822399999996</v>
      </c>
      <c r="I53" s="217">
        <v>0</v>
      </c>
      <c r="J53" s="217">
        <v>0</v>
      </c>
      <c r="K53" s="239">
        <v>0</v>
      </c>
      <c r="L53" s="217">
        <v>0</v>
      </c>
      <c r="M53" s="217">
        <v>0.52691999999999994</v>
      </c>
      <c r="N53" s="218">
        <v>0.50240822399999996</v>
      </c>
      <c r="O53" s="217">
        <v>0</v>
      </c>
      <c r="P53" s="217">
        <v>0</v>
      </c>
      <c r="Q53" s="226">
        <f t="shared" si="5"/>
        <v>2.4511775999999985E-2</v>
      </c>
      <c r="R53" s="227">
        <f t="shared" si="6"/>
        <v>2.4511775999999985E-2</v>
      </c>
      <c r="S53" s="228">
        <f t="shared" si="7"/>
        <v>4.6518970621726234</v>
      </c>
      <c r="T53" s="222"/>
      <c r="U53" s="206">
        <f t="shared" si="28"/>
        <v>0.41867351999999997</v>
      </c>
    </row>
    <row r="54" spans="1:21" ht="12.75" x14ac:dyDescent="0.2">
      <c r="A54" s="237" t="s">
        <v>1010</v>
      </c>
      <c r="B54" s="219" t="s">
        <v>898</v>
      </c>
      <c r="C54" s="233" t="s">
        <v>899</v>
      </c>
      <c r="D54" s="238">
        <v>0.52691999999999994</v>
      </c>
      <c r="E54" s="238">
        <v>0.52691999999999994</v>
      </c>
      <c r="F54" s="268">
        <v>0.52691999999999994</v>
      </c>
      <c r="G54" s="217">
        <f t="shared" si="26"/>
        <v>0.52691999999999994</v>
      </c>
      <c r="H54" s="217">
        <f t="shared" si="27"/>
        <v>0.50240822399999996</v>
      </c>
      <c r="I54" s="217">
        <v>0</v>
      </c>
      <c r="J54" s="217">
        <v>0</v>
      </c>
      <c r="K54" s="239">
        <v>0</v>
      </c>
      <c r="L54" s="217">
        <v>0</v>
      </c>
      <c r="M54" s="217">
        <v>0.52691999999999994</v>
      </c>
      <c r="N54" s="218">
        <v>0.50240822399999996</v>
      </c>
      <c r="O54" s="217">
        <v>0</v>
      </c>
      <c r="P54" s="217">
        <v>0</v>
      </c>
      <c r="Q54" s="226">
        <f t="shared" si="5"/>
        <v>2.4511775999999985E-2</v>
      </c>
      <c r="R54" s="227">
        <f t="shared" si="6"/>
        <v>2.4511775999999985E-2</v>
      </c>
      <c r="S54" s="228">
        <f t="shared" si="7"/>
        <v>4.6518970621726234</v>
      </c>
      <c r="T54" s="222"/>
      <c r="U54" s="206">
        <f t="shared" si="28"/>
        <v>0.41867351999999997</v>
      </c>
    </row>
    <row r="55" spans="1:21" ht="12.75" x14ac:dyDescent="0.2">
      <c r="A55" s="237" t="s">
        <v>1011</v>
      </c>
      <c r="B55" s="219" t="s">
        <v>900</v>
      </c>
      <c r="C55" s="233" t="s">
        <v>901</v>
      </c>
      <c r="D55" s="238">
        <v>0.39716399999999996</v>
      </c>
      <c r="E55" s="238">
        <v>0.39716399999999996</v>
      </c>
      <c r="F55" s="268">
        <v>0.39716399999999996</v>
      </c>
      <c r="G55" s="217">
        <f t="shared" si="26"/>
        <v>0.39716399999999996</v>
      </c>
      <c r="H55" s="217">
        <f t="shared" si="27"/>
        <v>0.375105036</v>
      </c>
      <c r="I55" s="217">
        <v>0</v>
      </c>
      <c r="J55" s="217">
        <v>0</v>
      </c>
      <c r="K55" s="239">
        <v>0</v>
      </c>
      <c r="L55" s="217">
        <v>0</v>
      </c>
      <c r="M55" s="217">
        <v>0.39716399999999996</v>
      </c>
      <c r="N55" s="218">
        <v>0.375105036</v>
      </c>
      <c r="O55" s="217">
        <v>0</v>
      </c>
      <c r="P55" s="217">
        <v>0</v>
      </c>
      <c r="Q55" s="226">
        <f t="shared" si="5"/>
        <v>2.2058963999999959E-2</v>
      </c>
      <c r="R55" s="227">
        <f t="shared" si="6"/>
        <v>2.2058963999999959E-2</v>
      </c>
      <c r="S55" s="228">
        <f t="shared" si="7"/>
        <v>5.5541197087349206</v>
      </c>
      <c r="T55" s="222"/>
      <c r="U55" s="206">
        <f t="shared" si="28"/>
        <v>0.31258753</v>
      </c>
    </row>
    <row r="56" spans="1:21" ht="12.75" x14ac:dyDescent="0.2">
      <c r="A56" s="237" t="s">
        <v>1012</v>
      </c>
      <c r="B56" s="219" t="s">
        <v>902</v>
      </c>
      <c r="C56" s="233" t="s">
        <v>903</v>
      </c>
      <c r="D56" s="238">
        <v>0.29278799999999999</v>
      </c>
      <c r="E56" s="238">
        <v>0.29278799999999999</v>
      </c>
      <c r="F56" s="268">
        <v>0.29278799999999999</v>
      </c>
      <c r="G56" s="217">
        <f t="shared" si="26"/>
        <v>0.29278799999999999</v>
      </c>
      <c r="H56" s="217">
        <f t="shared" si="27"/>
        <v>0.27267638399999999</v>
      </c>
      <c r="I56" s="217">
        <v>0</v>
      </c>
      <c r="J56" s="217">
        <v>0</v>
      </c>
      <c r="K56" s="239">
        <v>0</v>
      </c>
      <c r="L56" s="217">
        <v>0</v>
      </c>
      <c r="M56" s="217">
        <v>0.29278799999999999</v>
      </c>
      <c r="N56" s="218">
        <v>0.27267638399999999</v>
      </c>
      <c r="O56" s="217">
        <v>0</v>
      </c>
      <c r="P56" s="217">
        <v>0</v>
      </c>
      <c r="Q56" s="226">
        <f t="shared" si="5"/>
        <v>2.0111615999999999E-2</v>
      </c>
      <c r="R56" s="227">
        <f t="shared" si="6"/>
        <v>2.0111615999999999E-2</v>
      </c>
      <c r="S56" s="228">
        <f t="shared" si="7"/>
        <v>6.8690028279847528</v>
      </c>
      <c r="T56" s="222"/>
      <c r="U56" s="206">
        <f t="shared" si="28"/>
        <v>0.22723032000000001</v>
      </c>
    </row>
    <row r="57" spans="1:21" s="214" customFormat="1" ht="19.5" customHeight="1" x14ac:dyDescent="0.2">
      <c r="A57" s="237" t="s">
        <v>1013</v>
      </c>
      <c r="B57" s="219" t="s">
        <v>904</v>
      </c>
      <c r="C57" s="233" t="s">
        <v>905</v>
      </c>
      <c r="D57" s="234">
        <v>0.29278799999999999</v>
      </c>
      <c r="E57" s="234">
        <v>0.29278799999999999</v>
      </c>
      <c r="F57" s="234">
        <v>0.29278799999999999</v>
      </c>
      <c r="G57" s="223">
        <f>I57+K57+M57+O57</f>
        <v>0.29278799999999999</v>
      </c>
      <c r="H57" s="218">
        <f>J57+L57+N57+P57</f>
        <v>0.27267638399999999</v>
      </c>
      <c r="I57" s="218">
        <v>0</v>
      </c>
      <c r="J57" s="218">
        <f>SUM(J58:J60)</f>
        <v>0</v>
      </c>
      <c r="K57" s="218">
        <v>0</v>
      </c>
      <c r="L57" s="218">
        <f>SUM(L58:L60)</f>
        <v>0</v>
      </c>
      <c r="M57" s="218">
        <v>0.29278799999999999</v>
      </c>
      <c r="N57" s="218">
        <v>0.27267638399999999</v>
      </c>
      <c r="O57" s="218">
        <f>SUM(O58:O60)</f>
        <v>0</v>
      </c>
      <c r="P57" s="218">
        <f>SUM(P58:P60)</f>
        <v>0</v>
      </c>
      <c r="Q57" s="226">
        <f t="shared" si="5"/>
        <v>2.0111615999999999E-2</v>
      </c>
      <c r="R57" s="227">
        <f t="shared" si="6"/>
        <v>2.0111615999999999E-2</v>
      </c>
      <c r="S57" s="228">
        <f t="shared" si="7"/>
        <v>6.8690028279847528</v>
      </c>
      <c r="T57" s="236"/>
      <c r="U57" s="206">
        <f t="shared" si="28"/>
        <v>0.22723032000000001</v>
      </c>
    </row>
    <row r="58" spans="1:21" ht="24.75" customHeight="1" x14ac:dyDescent="0.2">
      <c r="A58" s="237" t="s">
        <v>1014</v>
      </c>
      <c r="B58" s="219" t="s">
        <v>906</v>
      </c>
      <c r="C58" s="233" t="s">
        <v>907</v>
      </c>
      <c r="D58" s="238">
        <v>0.30548399999999992</v>
      </c>
      <c r="E58" s="238">
        <v>0.30548399999999992</v>
      </c>
      <c r="F58" s="268">
        <v>0.30548399999999992</v>
      </c>
      <c r="G58" s="217">
        <f t="shared" si="26"/>
        <v>0.30548399999999992</v>
      </c>
      <c r="H58" s="217">
        <f t="shared" si="27"/>
        <v>0.28794819999999999</v>
      </c>
      <c r="I58" s="217">
        <v>0</v>
      </c>
      <c r="J58" s="217">
        <v>0</v>
      </c>
      <c r="K58" s="217">
        <v>0</v>
      </c>
      <c r="L58" s="217">
        <v>0</v>
      </c>
      <c r="M58" s="217">
        <v>0.30548399999999992</v>
      </c>
      <c r="N58" s="218">
        <v>0.28794819999999999</v>
      </c>
      <c r="O58" s="217">
        <v>0</v>
      </c>
      <c r="P58" s="217">
        <v>0</v>
      </c>
      <c r="Q58" s="226">
        <f t="shared" si="5"/>
        <v>1.7535799999999935E-2</v>
      </c>
      <c r="R58" s="227">
        <f t="shared" si="6"/>
        <v>1.7535799999999935E-2</v>
      </c>
      <c r="S58" s="228">
        <f t="shared" si="7"/>
        <v>5.7403333726152397</v>
      </c>
      <c r="T58" s="222"/>
      <c r="U58" s="206">
        <f t="shared" si="28"/>
        <v>0.23995683333333334</v>
      </c>
    </row>
    <row r="59" spans="1:21" ht="24" customHeight="1" x14ac:dyDescent="0.2">
      <c r="A59" s="237" t="s">
        <v>1015</v>
      </c>
      <c r="B59" s="219" t="s">
        <v>908</v>
      </c>
      <c r="C59" s="233" t="s">
        <v>909</v>
      </c>
      <c r="D59" s="238">
        <v>0.41776799999999997</v>
      </c>
      <c r="E59" s="238">
        <v>0.41776799999999997</v>
      </c>
      <c r="F59" s="268">
        <v>0.41776799999999997</v>
      </c>
      <c r="G59" s="217">
        <f t="shared" si="26"/>
        <v>0.41776799999999997</v>
      </c>
      <c r="H59" s="217">
        <f t="shared" si="27"/>
        <v>0.3902506</v>
      </c>
      <c r="I59" s="217">
        <v>0</v>
      </c>
      <c r="J59" s="217">
        <v>0</v>
      </c>
      <c r="K59" s="217">
        <v>0</v>
      </c>
      <c r="L59" s="217">
        <v>0</v>
      </c>
      <c r="M59" s="217">
        <v>0.41776799999999997</v>
      </c>
      <c r="N59" s="218">
        <v>0.3902506</v>
      </c>
      <c r="O59" s="217">
        <v>0</v>
      </c>
      <c r="P59" s="217">
        <v>0</v>
      </c>
      <c r="Q59" s="226">
        <f t="shared" si="5"/>
        <v>2.751739999999997E-2</v>
      </c>
      <c r="R59" s="227">
        <f t="shared" si="6"/>
        <v>2.751739999999997E-2</v>
      </c>
      <c r="S59" s="228">
        <f t="shared" si="7"/>
        <v>6.5867658604775796</v>
      </c>
      <c r="T59" s="222"/>
      <c r="U59" s="206">
        <f t="shared" si="28"/>
        <v>0.32520883333333334</v>
      </c>
    </row>
    <row r="60" spans="1:21" ht="27.75" customHeight="1" x14ac:dyDescent="0.2">
      <c r="A60" s="237" t="s">
        <v>1016</v>
      </c>
      <c r="B60" s="219" t="s">
        <v>910</v>
      </c>
      <c r="C60" s="233" t="s">
        <v>911</v>
      </c>
      <c r="D60" s="238">
        <v>0.54032400000000003</v>
      </c>
      <c r="E60" s="238">
        <v>0.54032400000000003</v>
      </c>
      <c r="F60" s="268">
        <v>0.54032400000000003</v>
      </c>
      <c r="G60" s="217">
        <f t="shared" si="26"/>
        <v>0.54032400000000003</v>
      </c>
      <c r="H60" s="217">
        <f t="shared" si="27"/>
        <v>0.51566859999999992</v>
      </c>
      <c r="I60" s="217">
        <v>0</v>
      </c>
      <c r="J60" s="217">
        <v>0</v>
      </c>
      <c r="K60" s="217">
        <v>0</v>
      </c>
      <c r="L60" s="217">
        <v>0</v>
      </c>
      <c r="M60" s="217">
        <v>0.54032400000000003</v>
      </c>
      <c r="N60" s="218">
        <v>0.51566859999999992</v>
      </c>
      <c r="O60" s="217">
        <v>0</v>
      </c>
      <c r="P60" s="217">
        <v>0</v>
      </c>
      <c r="Q60" s="226">
        <f t="shared" si="5"/>
        <v>2.4655400000000105E-2</v>
      </c>
      <c r="R60" s="227">
        <f t="shared" si="6"/>
        <v>2.4655400000000105E-2</v>
      </c>
      <c r="S60" s="228">
        <f t="shared" si="7"/>
        <v>4.5630769686336539</v>
      </c>
      <c r="T60" s="222"/>
      <c r="U60" s="206">
        <f>N60/1.2</f>
        <v>0.4297238333333333</v>
      </c>
    </row>
    <row r="61" spans="1:21" s="213" customFormat="1" ht="30.75" customHeight="1" x14ac:dyDescent="0.15">
      <c r="A61" s="224" t="s">
        <v>109</v>
      </c>
      <c r="B61" s="240" t="s">
        <v>854</v>
      </c>
      <c r="C61" s="224" t="s">
        <v>837</v>
      </c>
      <c r="D61" s="234">
        <f>D62</f>
        <v>1.6080000000000001</v>
      </c>
      <c r="E61" s="234">
        <f>E62</f>
        <v>1.6080000000000001</v>
      </c>
      <c r="F61" s="234">
        <f>F62</f>
        <v>1.6080000000000001</v>
      </c>
      <c r="G61" s="218">
        <f>G62</f>
        <v>1.6080000000000001</v>
      </c>
      <c r="H61" s="218">
        <f t="shared" ref="H61:P61" si="29">H62</f>
        <v>0</v>
      </c>
      <c r="I61" s="218">
        <f>I62</f>
        <v>0</v>
      </c>
      <c r="J61" s="218">
        <f t="shared" si="29"/>
        <v>0</v>
      </c>
      <c r="K61" s="218">
        <f t="shared" si="29"/>
        <v>0</v>
      </c>
      <c r="L61" s="218">
        <f t="shared" si="29"/>
        <v>0</v>
      </c>
      <c r="M61" s="218">
        <f t="shared" si="29"/>
        <v>1.6080000000000001</v>
      </c>
      <c r="N61" s="218">
        <f t="shared" si="29"/>
        <v>0</v>
      </c>
      <c r="O61" s="218">
        <f t="shared" si="29"/>
        <v>0</v>
      </c>
      <c r="P61" s="218">
        <f t="shared" si="29"/>
        <v>0</v>
      </c>
      <c r="Q61" s="226">
        <f t="shared" si="5"/>
        <v>1.6080000000000001</v>
      </c>
      <c r="R61" s="227">
        <f t="shared" si="6"/>
        <v>1.6080000000000001</v>
      </c>
      <c r="S61" s="228">
        <f t="shared" si="7"/>
        <v>100</v>
      </c>
      <c r="T61" s="236"/>
    </row>
    <row r="62" spans="1:21" s="261" customFormat="1" ht="30.75" customHeight="1" x14ac:dyDescent="0.2">
      <c r="A62" s="237" t="s">
        <v>864</v>
      </c>
      <c r="B62" s="260" t="s">
        <v>912</v>
      </c>
      <c r="C62" s="237" t="s">
        <v>913</v>
      </c>
      <c r="D62" s="238">
        <f>(1.34)*1.2</f>
        <v>1.6080000000000001</v>
      </c>
      <c r="E62" s="238">
        <v>1.6080000000000001</v>
      </c>
      <c r="F62" s="238">
        <v>1.6080000000000001</v>
      </c>
      <c r="G62" s="239">
        <f>I62+K62+M62+O62</f>
        <v>1.6080000000000001</v>
      </c>
      <c r="H62" s="217">
        <f>J62+L62+N62+P62</f>
        <v>0</v>
      </c>
      <c r="I62" s="217">
        <v>0</v>
      </c>
      <c r="J62" s="217">
        <v>0</v>
      </c>
      <c r="K62" s="239">
        <v>0</v>
      </c>
      <c r="L62" s="217">
        <v>0</v>
      </c>
      <c r="M62" s="217">
        <v>1.6080000000000001</v>
      </c>
      <c r="N62" s="217">
        <v>0</v>
      </c>
      <c r="O62" s="217">
        <v>0</v>
      </c>
      <c r="P62" s="217">
        <v>0</v>
      </c>
      <c r="Q62" s="226">
        <f t="shared" si="5"/>
        <v>1.6080000000000001</v>
      </c>
      <c r="R62" s="227">
        <f t="shared" si="6"/>
        <v>1.6080000000000001</v>
      </c>
      <c r="S62" s="228">
        <f t="shared" si="7"/>
        <v>100</v>
      </c>
      <c r="T62" s="222"/>
    </row>
    <row r="63" spans="1:21" s="213" customFormat="1" ht="23.25" customHeight="1" x14ac:dyDescent="0.15">
      <c r="A63" s="224" t="s">
        <v>117</v>
      </c>
      <c r="B63" s="225" t="s">
        <v>855</v>
      </c>
      <c r="C63" s="224" t="s">
        <v>837</v>
      </c>
      <c r="D63" s="218">
        <f t="shared" ref="D63" si="30">D64</f>
        <v>14.8892244</v>
      </c>
      <c r="E63" s="218">
        <f t="shared" ref="E63" si="31">E64</f>
        <v>14.8892244</v>
      </c>
      <c r="F63" s="218">
        <f t="shared" ref="F63" si="32">F64</f>
        <v>14.8892244</v>
      </c>
      <c r="G63" s="218">
        <f t="shared" ref="G63:H63" si="33">G64</f>
        <v>14.8892244</v>
      </c>
      <c r="H63" s="218">
        <f t="shared" si="33"/>
        <v>11.773775911999998</v>
      </c>
      <c r="I63" s="218">
        <f>I64</f>
        <v>2.04</v>
      </c>
      <c r="J63" s="218">
        <f>J64</f>
        <v>2.0191614599999999</v>
      </c>
      <c r="K63" s="218">
        <f t="shared" ref="K63:P63" si="34">K64</f>
        <v>0.1897452</v>
      </c>
      <c r="L63" s="218">
        <f t="shared" si="34"/>
        <v>0.177102432</v>
      </c>
      <c r="M63" s="218">
        <f t="shared" si="34"/>
        <v>12.6594792</v>
      </c>
      <c r="N63" s="218">
        <f t="shared" si="34"/>
        <v>9.5775120199999986</v>
      </c>
      <c r="O63" s="218">
        <f t="shared" si="34"/>
        <v>0</v>
      </c>
      <c r="P63" s="218">
        <f t="shared" si="34"/>
        <v>0</v>
      </c>
      <c r="Q63" s="226">
        <f t="shared" si="5"/>
        <v>3.0819671800000012</v>
      </c>
      <c r="R63" s="227">
        <f t="shared" si="6"/>
        <v>3.115448488000002</v>
      </c>
      <c r="S63" s="228">
        <f t="shared" si="7"/>
        <v>20.92418251148127</v>
      </c>
      <c r="T63" s="236"/>
    </row>
    <row r="64" spans="1:21" s="213" customFormat="1" ht="24" customHeight="1" x14ac:dyDescent="0.15">
      <c r="A64" s="224" t="s">
        <v>856</v>
      </c>
      <c r="B64" s="225" t="s">
        <v>857</v>
      </c>
      <c r="C64" s="224" t="s">
        <v>837</v>
      </c>
      <c r="D64" s="234">
        <f>SUM(D65:D72)</f>
        <v>14.8892244</v>
      </c>
      <c r="E64" s="234">
        <f t="shared" ref="E64" si="35">SUM(E65:E72)</f>
        <v>14.8892244</v>
      </c>
      <c r="F64" s="234">
        <f t="shared" ref="F64" si="36">SUM(F65:F72)</f>
        <v>14.8892244</v>
      </c>
      <c r="G64" s="234">
        <f t="shared" ref="G64" si="37">SUM(G65:G72)</f>
        <v>14.8892244</v>
      </c>
      <c r="H64" s="234">
        <f t="shared" ref="H64" si="38">SUM(H65:H72)</f>
        <v>11.773775911999998</v>
      </c>
      <c r="I64" s="234">
        <f>SUM(I65:I72)</f>
        <v>2.04</v>
      </c>
      <c r="J64" s="234">
        <f t="shared" ref="J64" si="39">SUM(J65:J72)</f>
        <v>2.0191614599999999</v>
      </c>
      <c r="K64" s="234">
        <f>SUM(K65:K72)</f>
        <v>0.1897452</v>
      </c>
      <c r="L64" s="234">
        <f t="shared" ref="L64" si="40">SUM(L65:L72)</f>
        <v>0.177102432</v>
      </c>
      <c r="M64" s="234">
        <f t="shared" ref="M64" si="41">SUM(M65:M72)</f>
        <v>12.6594792</v>
      </c>
      <c r="N64" s="234">
        <f t="shared" ref="N64" si="42">SUM(N65:N72)</f>
        <v>9.5775120199999986</v>
      </c>
      <c r="O64" s="234">
        <f t="shared" ref="O64" si="43">SUM(O65:O72)</f>
        <v>0</v>
      </c>
      <c r="P64" s="234">
        <f t="shared" ref="P64" si="44">SUM(P65:P72)</f>
        <v>0</v>
      </c>
      <c r="Q64" s="226">
        <f t="shared" si="5"/>
        <v>3.0819671800000012</v>
      </c>
      <c r="R64" s="227">
        <f t="shared" si="6"/>
        <v>3.115448488000002</v>
      </c>
      <c r="S64" s="228">
        <f t="shared" si="7"/>
        <v>20.92418251148127</v>
      </c>
      <c r="T64" s="236"/>
    </row>
    <row r="65" spans="1:21" s="213" customFormat="1" ht="24" customHeight="1" x14ac:dyDescent="0.2">
      <c r="A65" s="224" t="s">
        <v>929</v>
      </c>
      <c r="B65" s="241" t="s">
        <v>986</v>
      </c>
      <c r="C65" s="233" t="s">
        <v>921</v>
      </c>
      <c r="D65" s="234">
        <v>5.0647703999999996</v>
      </c>
      <c r="E65" s="234">
        <v>5.0647703999999996</v>
      </c>
      <c r="F65" s="242">
        <v>5.0647703999999996</v>
      </c>
      <c r="G65" s="223">
        <f>I65+K65+M65+O65</f>
        <v>5.0647703999999996</v>
      </c>
      <c r="H65" s="218">
        <f>J65+L65+N65+P65</f>
        <v>5.0182440000000001</v>
      </c>
      <c r="I65" s="217">
        <v>0</v>
      </c>
      <c r="J65" s="217">
        <v>0</v>
      </c>
      <c r="K65" s="217">
        <v>0</v>
      </c>
      <c r="L65" s="217">
        <v>0</v>
      </c>
      <c r="M65" s="217">
        <v>5.0647703999999996</v>
      </c>
      <c r="N65" s="217">
        <v>5.0182440000000001</v>
      </c>
      <c r="O65" s="217">
        <v>0</v>
      </c>
      <c r="P65" s="217">
        <v>0</v>
      </c>
      <c r="Q65" s="226">
        <f t="shared" si="5"/>
        <v>4.6526399999999413E-2</v>
      </c>
      <c r="R65" s="227">
        <f t="shared" si="6"/>
        <v>4.6526399999999413E-2</v>
      </c>
      <c r="S65" s="228">
        <f t="shared" si="7"/>
        <v>0.91862801914968184</v>
      </c>
      <c r="T65" s="236"/>
      <c r="U65" s="206">
        <f>N65/1.2</f>
        <v>4.18187</v>
      </c>
    </row>
    <row r="66" spans="1:21" s="213" customFormat="1" ht="45" customHeight="1" x14ac:dyDescent="0.15">
      <c r="A66" s="224" t="s">
        <v>930</v>
      </c>
      <c r="B66" s="219" t="s">
        <v>914</v>
      </c>
      <c r="C66" s="233" t="s">
        <v>922</v>
      </c>
      <c r="D66" s="234">
        <v>4.38</v>
      </c>
      <c r="E66" s="234">
        <v>4.38</v>
      </c>
      <c r="F66" s="242">
        <v>4.38</v>
      </c>
      <c r="G66" s="223">
        <f>I66+K66+M66+O66</f>
        <v>4.38</v>
      </c>
      <c r="H66" s="218">
        <f>J66+L66+N66+P66</f>
        <v>4.2530000000000001</v>
      </c>
      <c r="I66" s="217">
        <v>0</v>
      </c>
      <c r="J66" s="217">
        <v>0</v>
      </c>
      <c r="K66" s="217">
        <v>0</v>
      </c>
      <c r="L66" s="217">
        <v>0</v>
      </c>
      <c r="M66" s="217">
        <v>4.38</v>
      </c>
      <c r="N66" s="239">
        <v>4.2530000000000001</v>
      </c>
      <c r="O66" s="217">
        <v>0</v>
      </c>
      <c r="P66" s="217">
        <v>0</v>
      </c>
      <c r="Q66" s="226">
        <f t="shared" si="5"/>
        <v>0.12699999999999978</v>
      </c>
      <c r="R66" s="227">
        <f t="shared" si="6"/>
        <v>0.12699999999999978</v>
      </c>
      <c r="S66" s="228">
        <f t="shared" si="7"/>
        <v>2.8995433789954288</v>
      </c>
      <c r="T66" s="271" t="s">
        <v>1019</v>
      </c>
    </row>
    <row r="67" spans="1:21" s="213" customFormat="1" ht="24" customHeight="1" x14ac:dyDescent="0.15">
      <c r="A67" s="224" t="s">
        <v>931</v>
      </c>
      <c r="B67" s="219" t="s">
        <v>915</v>
      </c>
      <c r="C67" s="233" t="s">
        <v>923</v>
      </c>
      <c r="D67" s="234">
        <v>2.5319999999999996</v>
      </c>
      <c r="E67" s="234">
        <v>2.5319999999999996</v>
      </c>
      <c r="F67" s="242">
        <v>2.5319999999999996</v>
      </c>
      <c r="G67" s="223">
        <f t="shared" ref="G67:G72" si="45">I67+K67+M67+O67</f>
        <v>2.532</v>
      </c>
      <c r="H67" s="218">
        <f t="shared" ref="H67:H72" si="46">J67+L67+N67+P67</f>
        <v>0</v>
      </c>
      <c r="I67" s="217">
        <v>0</v>
      </c>
      <c r="J67" s="217">
        <v>0</v>
      </c>
      <c r="K67" s="217">
        <v>0</v>
      </c>
      <c r="L67" s="217">
        <v>0</v>
      </c>
      <c r="M67" s="217">
        <v>2.532</v>
      </c>
      <c r="N67" s="217">
        <v>0</v>
      </c>
      <c r="O67" s="217">
        <v>0</v>
      </c>
      <c r="P67" s="217">
        <v>0</v>
      </c>
      <c r="Q67" s="226">
        <f t="shared" si="5"/>
        <v>2.532</v>
      </c>
      <c r="R67" s="227">
        <f t="shared" si="6"/>
        <v>2.532</v>
      </c>
      <c r="S67" s="228">
        <f t="shared" si="7"/>
        <v>100</v>
      </c>
      <c r="T67" s="236"/>
    </row>
    <row r="68" spans="1:21" s="213" customFormat="1" ht="24" customHeight="1" x14ac:dyDescent="0.15">
      <c r="A68" s="224" t="s">
        <v>932</v>
      </c>
      <c r="B68" s="219" t="s">
        <v>916</v>
      </c>
      <c r="C68" s="233" t="s">
        <v>924</v>
      </c>
      <c r="D68" s="234">
        <v>0</v>
      </c>
      <c r="E68" s="234">
        <v>0</v>
      </c>
      <c r="F68" s="242">
        <v>0</v>
      </c>
      <c r="G68" s="223">
        <f t="shared" si="45"/>
        <v>0</v>
      </c>
      <c r="H68" s="218">
        <f t="shared" si="46"/>
        <v>0</v>
      </c>
      <c r="I68" s="217">
        <v>0</v>
      </c>
      <c r="J68" s="217">
        <v>0</v>
      </c>
      <c r="K68" s="217">
        <v>0</v>
      </c>
      <c r="L68" s="217">
        <v>0</v>
      </c>
      <c r="M68" s="217">
        <v>0</v>
      </c>
      <c r="N68" s="217">
        <v>0</v>
      </c>
      <c r="O68" s="217">
        <v>0</v>
      </c>
      <c r="P68" s="217">
        <v>0</v>
      </c>
      <c r="Q68" s="226">
        <f t="shared" si="5"/>
        <v>0</v>
      </c>
      <c r="R68" s="227">
        <f t="shared" si="6"/>
        <v>0</v>
      </c>
      <c r="S68" s="228" t="e">
        <f t="shared" si="7"/>
        <v>#DIV/0!</v>
      </c>
      <c r="T68" s="236"/>
    </row>
    <row r="69" spans="1:21" s="213" customFormat="1" ht="24" customHeight="1" x14ac:dyDescent="0.15">
      <c r="A69" s="224" t="s">
        <v>933</v>
      </c>
      <c r="B69" s="219" t="s">
        <v>917</v>
      </c>
      <c r="C69" s="233" t="s">
        <v>925</v>
      </c>
      <c r="D69" s="234">
        <v>0.29362920000000003</v>
      </c>
      <c r="E69" s="234">
        <v>0.29362920000000003</v>
      </c>
      <c r="F69" s="242">
        <v>0.29362920000000003</v>
      </c>
      <c r="G69" s="223">
        <f t="shared" si="45"/>
        <v>0.29362920000000003</v>
      </c>
      <c r="H69" s="218">
        <f t="shared" si="46"/>
        <v>0</v>
      </c>
      <c r="I69" s="217">
        <v>0</v>
      </c>
      <c r="J69" s="217">
        <v>0</v>
      </c>
      <c r="K69" s="217">
        <v>0</v>
      </c>
      <c r="L69" s="217">
        <v>0</v>
      </c>
      <c r="M69" s="217">
        <v>0.29362920000000003</v>
      </c>
      <c r="N69" s="217">
        <v>0</v>
      </c>
      <c r="O69" s="217">
        <v>0</v>
      </c>
      <c r="P69" s="217">
        <v>0</v>
      </c>
      <c r="Q69" s="226">
        <f t="shared" si="5"/>
        <v>0.29362920000000003</v>
      </c>
      <c r="R69" s="227">
        <f t="shared" si="6"/>
        <v>0.29362920000000003</v>
      </c>
      <c r="S69" s="228">
        <f t="shared" si="7"/>
        <v>100</v>
      </c>
      <c r="T69" s="236"/>
    </row>
    <row r="70" spans="1:21" s="213" customFormat="1" ht="24" customHeight="1" x14ac:dyDescent="0.15">
      <c r="A70" s="224" t="s">
        <v>934</v>
      </c>
      <c r="B70" s="241" t="s">
        <v>918</v>
      </c>
      <c r="C70" s="233" t="s">
        <v>926</v>
      </c>
      <c r="D70" s="234">
        <v>0.1897452</v>
      </c>
      <c r="E70" s="234">
        <v>0.1897452</v>
      </c>
      <c r="F70" s="242">
        <v>0.1897452</v>
      </c>
      <c r="G70" s="223">
        <f t="shared" si="45"/>
        <v>0.1897452</v>
      </c>
      <c r="H70" s="218">
        <f t="shared" si="46"/>
        <v>0.177102432</v>
      </c>
      <c r="I70" s="217">
        <v>0</v>
      </c>
      <c r="J70" s="217">
        <v>0</v>
      </c>
      <c r="K70" s="217">
        <v>0.1897452</v>
      </c>
      <c r="L70" s="217">
        <v>0.177102432</v>
      </c>
      <c r="M70" s="217">
        <v>0</v>
      </c>
      <c r="N70" s="217">
        <v>0</v>
      </c>
      <c r="O70" s="217">
        <v>0</v>
      </c>
      <c r="P70" s="217">
        <v>0</v>
      </c>
      <c r="Q70" s="226">
        <f t="shared" si="5"/>
        <v>0</v>
      </c>
      <c r="R70" s="227">
        <f t="shared" si="6"/>
        <v>1.2642767999999999E-2</v>
      </c>
      <c r="S70" s="228">
        <f t="shared" si="7"/>
        <v>6.6630238867702571</v>
      </c>
      <c r="T70" s="236"/>
      <c r="U70" s="262"/>
    </row>
    <row r="71" spans="1:21" s="213" customFormat="1" ht="24" customHeight="1" x14ac:dyDescent="0.2">
      <c r="A71" s="224" t="s">
        <v>935</v>
      </c>
      <c r="B71" s="241" t="s">
        <v>919</v>
      </c>
      <c r="C71" s="233" t="s">
        <v>927</v>
      </c>
      <c r="D71" s="234">
        <v>0.38907959999999997</v>
      </c>
      <c r="E71" s="234">
        <v>0.38907959999999997</v>
      </c>
      <c r="F71" s="242">
        <v>0.38907959999999997</v>
      </c>
      <c r="G71" s="223">
        <f t="shared" si="45"/>
        <v>0.38907959999999997</v>
      </c>
      <c r="H71" s="218">
        <f t="shared" si="46"/>
        <v>0.30626802000000003</v>
      </c>
      <c r="I71" s="217">
        <v>0</v>
      </c>
      <c r="J71" s="217">
        <v>0</v>
      </c>
      <c r="K71" s="217">
        <v>0</v>
      </c>
      <c r="L71" s="217">
        <v>0</v>
      </c>
      <c r="M71" s="217">
        <v>0.38907959999999997</v>
      </c>
      <c r="N71" s="217">
        <v>0.30626802000000003</v>
      </c>
      <c r="O71" s="217">
        <v>0</v>
      </c>
      <c r="P71" s="217">
        <v>0</v>
      </c>
      <c r="Q71" s="226">
        <f t="shared" si="5"/>
        <v>8.281157999999994E-2</v>
      </c>
      <c r="R71" s="227">
        <f t="shared" si="6"/>
        <v>8.281157999999994E-2</v>
      </c>
      <c r="S71" s="228">
        <f t="shared" si="7"/>
        <v>21.283968627499348</v>
      </c>
      <c r="T71" s="236"/>
      <c r="U71" s="206">
        <f>N71/1.2</f>
        <v>0.25522335000000002</v>
      </c>
    </row>
    <row r="72" spans="1:21" s="213" customFormat="1" ht="24" customHeight="1" x14ac:dyDescent="0.15">
      <c r="A72" s="224" t="s">
        <v>936</v>
      </c>
      <c r="B72" s="241" t="s">
        <v>920</v>
      </c>
      <c r="C72" s="233" t="s">
        <v>928</v>
      </c>
      <c r="D72" s="234">
        <v>2.04</v>
      </c>
      <c r="E72" s="234">
        <v>2.04</v>
      </c>
      <c r="F72" s="242">
        <v>2.04</v>
      </c>
      <c r="G72" s="223">
        <f t="shared" si="45"/>
        <v>2.04</v>
      </c>
      <c r="H72" s="218">
        <f t="shared" si="46"/>
        <v>2.0191614599999999</v>
      </c>
      <c r="I72" s="217">
        <v>2.04</v>
      </c>
      <c r="J72" s="217">
        <f>1.68263455*1.2</f>
        <v>2.0191614599999999</v>
      </c>
      <c r="K72" s="217">
        <v>0</v>
      </c>
      <c r="L72" s="217">
        <v>0</v>
      </c>
      <c r="M72" s="217">
        <v>0</v>
      </c>
      <c r="N72" s="217">
        <v>0</v>
      </c>
      <c r="O72" s="217">
        <v>0</v>
      </c>
      <c r="P72" s="217">
        <v>0</v>
      </c>
      <c r="Q72" s="226">
        <f t="shared" si="5"/>
        <v>0</v>
      </c>
      <c r="R72" s="227">
        <f t="shared" si="6"/>
        <v>2.0838540000000183E-2</v>
      </c>
      <c r="S72" s="228">
        <f t="shared" si="7"/>
        <v>1.0214970588235384</v>
      </c>
      <c r="T72" s="236"/>
    </row>
    <row r="73" spans="1:21" s="213" customFormat="1" ht="28.5" customHeight="1" x14ac:dyDescent="0.15">
      <c r="A73" s="243" t="s">
        <v>118</v>
      </c>
      <c r="B73" s="244" t="s">
        <v>858</v>
      </c>
      <c r="C73" s="245" t="s">
        <v>837</v>
      </c>
      <c r="D73" s="223">
        <f t="shared" ref="D73:F74" si="47">D74</f>
        <v>2.8289493359999995</v>
      </c>
      <c r="E73" s="223">
        <f t="shared" si="47"/>
        <v>4.1085957359999998</v>
      </c>
      <c r="F73" s="223">
        <f t="shared" si="47"/>
        <v>4.1085957359999998</v>
      </c>
      <c r="G73" s="218">
        <f t="shared" si="26"/>
        <v>4.1085957359999998</v>
      </c>
      <c r="H73" s="218">
        <f t="shared" si="26"/>
        <v>5.6327355360000002</v>
      </c>
      <c r="I73" s="218">
        <f>I74</f>
        <v>2.5485957359999998</v>
      </c>
      <c r="J73" s="218">
        <f t="shared" ref="J73:P74" si="48">J74</f>
        <v>2.8330014479999996</v>
      </c>
      <c r="K73" s="218">
        <f t="shared" ref="K73:K74" si="49">K74</f>
        <v>1.2</v>
      </c>
      <c r="L73" s="218">
        <f t="shared" si="48"/>
        <v>2.0349046199999998</v>
      </c>
      <c r="M73" s="218">
        <f t="shared" ref="M73:M74" si="50">M74</f>
        <v>0.36</v>
      </c>
      <c r="N73" s="218">
        <f t="shared" si="48"/>
        <v>0.76482946799999996</v>
      </c>
      <c r="O73" s="218">
        <f t="shared" ref="O73:O74" si="51">O74</f>
        <v>0</v>
      </c>
      <c r="P73" s="218">
        <f t="shared" si="48"/>
        <v>0</v>
      </c>
      <c r="Q73" s="226">
        <f t="shared" si="5"/>
        <v>-0.40482946799999997</v>
      </c>
      <c r="R73" s="227">
        <f t="shared" si="6"/>
        <v>-1.5241398000000004</v>
      </c>
      <c r="S73" s="228">
        <f t="shared" si="7"/>
        <v>-37.096368149470337</v>
      </c>
      <c r="T73" s="245"/>
    </row>
    <row r="74" spans="1:21" s="213" customFormat="1" ht="28.5" customHeight="1" x14ac:dyDescent="0.15">
      <c r="A74" s="243" t="s">
        <v>120</v>
      </c>
      <c r="B74" s="244" t="s">
        <v>859</v>
      </c>
      <c r="C74" s="245" t="s">
        <v>837</v>
      </c>
      <c r="D74" s="223">
        <f t="shared" si="47"/>
        <v>2.8289493359999995</v>
      </c>
      <c r="E74" s="223">
        <f t="shared" si="47"/>
        <v>4.1085957359999998</v>
      </c>
      <c r="F74" s="223">
        <f t="shared" si="47"/>
        <v>4.1085957359999998</v>
      </c>
      <c r="G74" s="218">
        <f>I74+K74+M74+O74</f>
        <v>4.1085957359999998</v>
      </c>
      <c r="H74" s="218">
        <f>J74+L74+N74+P74</f>
        <v>5.6327355360000002</v>
      </c>
      <c r="I74" s="218">
        <f>I75</f>
        <v>2.5485957359999998</v>
      </c>
      <c r="J74" s="218">
        <f t="shared" si="48"/>
        <v>2.8330014479999996</v>
      </c>
      <c r="K74" s="218">
        <f t="shared" si="49"/>
        <v>1.2</v>
      </c>
      <c r="L74" s="218">
        <f t="shared" si="48"/>
        <v>2.0349046199999998</v>
      </c>
      <c r="M74" s="218">
        <f t="shared" si="50"/>
        <v>0.36</v>
      </c>
      <c r="N74" s="218">
        <f t="shared" si="48"/>
        <v>0.76482946799999996</v>
      </c>
      <c r="O74" s="218">
        <f t="shared" si="51"/>
        <v>0</v>
      </c>
      <c r="P74" s="218">
        <f t="shared" si="48"/>
        <v>0</v>
      </c>
      <c r="Q74" s="226">
        <f t="shared" si="5"/>
        <v>-0.40482946799999997</v>
      </c>
      <c r="R74" s="227">
        <f t="shared" si="6"/>
        <v>-1.5241398000000004</v>
      </c>
      <c r="S74" s="228">
        <f t="shared" si="7"/>
        <v>-37.096368149470337</v>
      </c>
      <c r="T74" s="245"/>
    </row>
    <row r="75" spans="1:21" s="214" customFormat="1" ht="27" customHeight="1" x14ac:dyDescent="0.2">
      <c r="A75" s="233" t="s">
        <v>727</v>
      </c>
      <c r="B75" s="219" t="s">
        <v>977</v>
      </c>
      <c r="C75" s="245" t="s">
        <v>938</v>
      </c>
      <c r="D75" s="223">
        <f>2.35745778*1.2</f>
        <v>2.8289493359999995</v>
      </c>
      <c r="E75" s="223">
        <v>4.1085957359999998</v>
      </c>
      <c r="F75" s="223">
        <v>4.1085957359999998</v>
      </c>
      <c r="G75" s="239">
        <f>I75+K75+M75+O75</f>
        <v>4.1085957359999998</v>
      </c>
      <c r="H75" s="217">
        <f>J75+L75+N75+P75</f>
        <v>5.6327355360000002</v>
      </c>
      <c r="I75" s="217">
        <f>2.12382978*1.2</f>
        <v>2.5485957359999998</v>
      </c>
      <c r="J75" s="217">
        <f>2.36083454*1.2</f>
        <v>2.8330014479999996</v>
      </c>
      <c r="K75" s="217">
        <f>1*1.2</f>
        <v>1.2</v>
      </c>
      <c r="L75" s="217">
        <v>2.0349046199999998</v>
      </c>
      <c r="M75" s="218">
        <v>0.36</v>
      </c>
      <c r="N75" s="217">
        <v>0.76482946799999996</v>
      </c>
      <c r="O75" s="263">
        <v>0</v>
      </c>
      <c r="P75" s="217">
        <v>0</v>
      </c>
      <c r="Q75" s="226">
        <f t="shared" si="5"/>
        <v>-0.40482946799999997</v>
      </c>
      <c r="R75" s="227">
        <f>G75-H75</f>
        <v>-1.5241398000000004</v>
      </c>
      <c r="S75" s="228">
        <f t="shared" si="7"/>
        <v>-37.096368149470337</v>
      </c>
      <c r="T75" s="242" t="s">
        <v>867</v>
      </c>
      <c r="U75" s="206">
        <f>N75/1.2</f>
        <v>0.63735788999999998</v>
      </c>
    </row>
    <row r="76" spans="1:21" s="213" customFormat="1" ht="30.75" customHeight="1" x14ac:dyDescent="0.15">
      <c r="A76" s="243" t="s">
        <v>121</v>
      </c>
      <c r="B76" s="244" t="s">
        <v>937</v>
      </c>
      <c r="C76" s="245" t="s">
        <v>837</v>
      </c>
      <c r="D76" s="218">
        <v>0</v>
      </c>
      <c r="E76" s="218">
        <v>0</v>
      </c>
      <c r="F76" s="218">
        <v>0</v>
      </c>
      <c r="G76" s="218">
        <v>0</v>
      </c>
      <c r="H76" s="246">
        <f>H77</f>
        <v>0.81799021199999999</v>
      </c>
      <c r="I76" s="246">
        <f>I77</f>
        <v>0</v>
      </c>
      <c r="J76" s="246">
        <f>J77</f>
        <v>0</v>
      </c>
      <c r="K76" s="246">
        <f t="shared" ref="K76" si="52">K77</f>
        <v>0</v>
      </c>
      <c r="L76" s="246">
        <f t="shared" ref="L76:P76" si="53">L77</f>
        <v>0</v>
      </c>
      <c r="M76" s="246">
        <v>0</v>
      </c>
      <c r="N76" s="246">
        <f t="shared" si="53"/>
        <v>0.81799021199999999</v>
      </c>
      <c r="O76" s="246">
        <f t="shared" ref="O76" si="54">O77</f>
        <v>54.428420399999993</v>
      </c>
      <c r="P76" s="246">
        <f t="shared" si="53"/>
        <v>0</v>
      </c>
      <c r="Q76" s="226">
        <f t="shared" si="5"/>
        <v>-0.81799021199999999</v>
      </c>
      <c r="R76" s="227">
        <f t="shared" si="6"/>
        <v>-0.81799021199999999</v>
      </c>
      <c r="S76" s="228" t="e">
        <f t="shared" si="7"/>
        <v>#DIV/0!</v>
      </c>
      <c r="T76" s="245"/>
    </row>
    <row r="77" spans="1:21" s="213" customFormat="1" ht="21" customHeight="1" x14ac:dyDescent="0.15">
      <c r="A77" s="245" t="s">
        <v>130</v>
      </c>
      <c r="B77" s="247" t="s">
        <v>939</v>
      </c>
      <c r="C77" s="245" t="s">
        <v>837</v>
      </c>
      <c r="D77" s="218">
        <f>SUM(D78:D88)</f>
        <v>57.981733199999994</v>
      </c>
      <c r="E77" s="218">
        <f t="shared" ref="E77" si="55">SUM(E78:E88)</f>
        <v>57.981733199999994</v>
      </c>
      <c r="F77" s="218">
        <f>SUM(F78:F88)</f>
        <v>57.981733199999994</v>
      </c>
      <c r="G77" s="218">
        <f t="shared" ref="G77:T77" si="56">SUM(G78:G88)</f>
        <v>57.981733199999994</v>
      </c>
      <c r="H77" s="218">
        <f t="shared" si="56"/>
        <v>0.81799021199999999</v>
      </c>
      <c r="I77" s="218">
        <f>SUM(I78:I88)</f>
        <v>0</v>
      </c>
      <c r="J77" s="218">
        <f t="shared" si="56"/>
        <v>0</v>
      </c>
      <c r="K77" s="218">
        <f t="shared" si="56"/>
        <v>0</v>
      </c>
      <c r="L77" s="218">
        <f>SUM(L78:L88)</f>
        <v>0</v>
      </c>
      <c r="M77" s="218">
        <f>SUM(M78:M88)</f>
        <v>3.5533128000000005</v>
      </c>
      <c r="N77" s="218">
        <f t="shared" si="56"/>
        <v>0.81799021199999999</v>
      </c>
      <c r="O77" s="218">
        <f t="shared" si="56"/>
        <v>54.428420399999993</v>
      </c>
      <c r="P77" s="218">
        <f t="shared" si="56"/>
        <v>0</v>
      </c>
      <c r="Q77" s="226">
        <f t="shared" si="5"/>
        <v>2.7353225880000007</v>
      </c>
      <c r="R77" s="227">
        <f t="shared" si="6"/>
        <v>57.163742987999996</v>
      </c>
      <c r="S77" s="228">
        <f t="shared" si="7"/>
        <v>98.589227732847419</v>
      </c>
      <c r="T77" s="218">
        <f t="shared" si="56"/>
        <v>0</v>
      </c>
    </row>
    <row r="78" spans="1:21" s="214" customFormat="1" ht="27.75" customHeight="1" x14ac:dyDescent="0.15">
      <c r="A78" s="245" t="s">
        <v>131</v>
      </c>
      <c r="B78" s="264" t="s">
        <v>940</v>
      </c>
      <c r="C78" s="220" t="s">
        <v>941</v>
      </c>
      <c r="D78" s="250">
        <v>24.598150799999999</v>
      </c>
      <c r="E78" s="250">
        <v>24.598150799999999</v>
      </c>
      <c r="F78" s="250">
        <f>D78</f>
        <v>24.598150799999999</v>
      </c>
      <c r="G78" s="250">
        <f>I78+K78+M78+O78</f>
        <v>24.598150799999999</v>
      </c>
      <c r="H78" s="250">
        <f>J78+L78+N78+P78</f>
        <v>0</v>
      </c>
      <c r="I78" s="250">
        <v>0</v>
      </c>
      <c r="J78" s="250">
        <v>0</v>
      </c>
      <c r="K78" s="250">
        <v>0</v>
      </c>
      <c r="L78" s="250">
        <v>0</v>
      </c>
      <c r="M78" s="250">
        <v>0</v>
      </c>
      <c r="N78" s="250">
        <v>0</v>
      </c>
      <c r="O78" s="250">
        <v>24.598150799999999</v>
      </c>
      <c r="P78" s="221">
        <v>0</v>
      </c>
      <c r="Q78" s="226">
        <f t="shared" si="5"/>
        <v>0</v>
      </c>
      <c r="R78" s="227">
        <f t="shared" si="6"/>
        <v>24.598150799999999</v>
      </c>
      <c r="S78" s="228">
        <f t="shared" si="7"/>
        <v>100</v>
      </c>
      <c r="T78" s="220"/>
    </row>
    <row r="79" spans="1:21" s="214" customFormat="1" ht="13.5" customHeight="1" x14ac:dyDescent="0.15">
      <c r="A79" s="245" t="s">
        <v>132</v>
      </c>
      <c r="B79" s="264" t="s">
        <v>943</v>
      </c>
      <c r="C79" s="220" t="s">
        <v>944</v>
      </c>
      <c r="D79" s="250">
        <v>2.4988872</v>
      </c>
      <c r="E79" s="250">
        <v>2.4988872</v>
      </c>
      <c r="F79" s="250">
        <f t="shared" ref="F79:F88" si="57">D79</f>
        <v>2.4988872</v>
      </c>
      <c r="G79" s="250">
        <f t="shared" ref="G79:G88" si="58">I79+K79+M79+O79</f>
        <v>2.4988872</v>
      </c>
      <c r="H79" s="250">
        <f t="shared" ref="H79:H88" si="59">J79+L79+N79+P79</f>
        <v>0</v>
      </c>
      <c r="I79" s="250">
        <v>0</v>
      </c>
      <c r="J79" s="250">
        <v>0</v>
      </c>
      <c r="K79" s="250">
        <v>0</v>
      </c>
      <c r="L79" s="250">
        <v>0</v>
      </c>
      <c r="M79" s="250">
        <v>0</v>
      </c>
      <c r="N79" s="250">
        <v>0</v>
      </c>
      <c r="O79" s="250">
        <v>2.4988872</v>
      </c>
      <c r="P79" s="221">
        <v>0</v>
      </c>
      <c r="Q79" s="226">
        <f t="shared" si="5"/>
        <v>0</v>
      </c>
      <c r="R79" s="227">
        <f t="shared" si="6"/>
        <v>2.4988872</v>
      </c>
      <c r="S79" s="228">
        <f t="shared" si="7"/>
        <v>100</v>
      </c>
      <c r="T79" s="220"/>
    </row>
    <row r="80" spans="1:21" s="214" customFormat="1" ht="25.5" customHeight="1" x14ac:dyDescent="0.15">
      <c r="A80" s="245" t="s">
        <v>1017</v>
      </c>
      <c r="B80" s="264" t="s">
        <v>987</v>
      </c>
      <c r="C80" s="220" t="s">
        <v>988</v>
      </c>
      <c r="D80" s="250">
        <v>2.8849643999999999</v>
      </c>
      <c r="E80" s="250">
        <v>2.8849643999999999</v>
      </c>
      <c r="F80" s="250">
        <v>2.8849643999999999</v>
      </c>
      <c r="G80" s="250">
        <f t="shared" ref="G80:G82" si="60">I80+K80+M80+O80</f>
        <v>2.8849643999999999</v>
      </c>
      <c r="H80" s="250">
        <f t="shared" ref="H80:H82" si="61">J80+L80+N80+P80</f>
        <v>0</v>
      </c>
      <c r="I80" s="250">
        <v>0</v>
      </c>
      <c r="J80" s="250">
        <v>0</v>
      </c>
      <c r="K80" s="250">
        <v>0</v>
      </c>
      <c r="L80" s="250">
        <v>0</v>
      </c>
      <c r="M80" s="250">
        <v>0</v>
      </c>
      <c r="N80" s="250">
        <v>0</v>
      </c>
      <c r="O80" s="250">
        <v>2.8849643999999999</v>
      </c>
      <c r="P80" s="221">
        <v>0</v>
      </c>
      <c r="Q80" s="226">
        <f t="shared" si="5"/>
        <v>0</v>
      </c>
      <c r="R80" s="227">
        <f t="shared" si="6"/>
        <v>2.8849643999999999</v>
      </c>
      <c r="S80" s="228">
        <f t="shared" si="7"/>
        <v>100</v>
      </c>
      <c r="T80" s="220"/>
    </row>
    <row r="81" spans="1:21" s="214" customFormat="1" ht="24.75" customHeight="1" x14ac:dyDescent="0.15">
      <c r="A81" s="245" t="s">
        <v>942</v>
      </c>
      <c r="B81" s="264" t="s">
        <v>989</v>
      </c>
      <c r="C81" s="220" t="s">
        <v>990</v>
      </c>
      <c r="D81" s="250">
        <v>3.6852564000000001</v>
      </c>
      <c r="E81" s="250">
        <v>3.6852564000000001</v>
      </c>
      <c r="F81" s="250">
        <v>3.6852564000000001</v>
      </c>
      <c r="G81" s="250">
        <f t="shared" si="60"/>
        <v>3.6852564000000001</v>
      </c>
      <c r="H81" s="250">
        <f t="shared" si="61"/>
        <v>0</v>
      </c>
      <c r="I81" s="250">
        <v>0</v>
      </c>
      <c r="J81" s="250">
        <v>0</v>
      </c>
      <c r="K81" s="250">
        <v>0</v>
      </c>
      <c r="L81" s="250">
        <v>0</v>
      </c>
      <c r="M81" s="250">
        <v>0</v>
      </c>
      <c r="N81" s="250">
        <v>0</v>
      </c>
      <c r="O81" s="250">
        <v>3.6852564000000001</v>
      </c>
      <c r="P81" s="221">
        <v>0</v>
      </c>
      <c r="Q81" s="226">
        <f t="shared" si="5"/>
        <v>0</v>
      </c>
      <c r="R81" s="227">
        <f t="shared" si="6"/>
        <v>3.6852564000000001</v>
      </c>
      <c r="S81" s="228">
        <f t="shared" si="7"/>
        <v>100</v>
      </c>
      <c r="T81" s="220"/>
    </row>
    <row r="82" spans="1:21" s="214" customFormat="1" ht="22.5" customHeight="1" x14ac:dyDescent="0.15">
      <c r="A82" s="245" t="s">
        <v>1018</v>
      </c>
      <c r="B82" s="264" t="s">
        <v>991</v>
      </c>
      <c r="C82" s="220" t="s">
        <v>992</v>
      </c>
      <c r="D82" s="250">
        <v>6.0611615999999993</v>
      </c>
      <c r="E82" s="250">
        <v>6.0611615999999993</v>
      </c>
      <c r="F82" s="250">
        <v>6.0611615999999993</v>
      </c>
      <c r="G82" s="250">
        <f t="shared" si="60"/>
        <v>6.0611615999999993</v>
      </c>
      <c r="H82" s="250">
        <f t="shared" si="61"/>
        <v>0</v>
      </c>
      <c r="I82" s="250">
        <v>0</v>
      </c>
      <c r="J82" s="250">
        <v>0</v>
      </c>
      <c r="K82" s="250">
        <v>0</v>
      </c>
      <c r="L82" s="250">
        <v>0</v>
      </c>
      <c r="M82" s="250">
        <v>0</v>
      </c>
      <c r="N82" s="250">
        <v>0</v>
      </c>
      <c r="O82" s="250">
        <v>6.0611615999999993</v>
      </c>
      <c r="P82" s="221">
        <v>0</v>
      </c>
      <c r="Q82" s="226">
        <f t="shared" si="5"/>
        <v>0</v>
      </c>
      <c r="R82" s="227">
        <f t="shared" si="6"/>
        <v>6.0611615999999993</v>
      </c>
      <c r="S82" s="228">
        <f t="shared" si="7"/>
        <v>100</v>
      </c>
      <c r="T82" s="220"/>
    </row>
    <row r="83" spans="1:21" s="214" customFormat="1" ht="22.5" customHeight="1" x14ac:dyDescent="0.15">
      <c r="A83" s="245" t="s">
        <v>945</v>
      </c>
      <c r="B83" s="264" t="s">
        <v>946</v>
      </c>
      <c r="C83" s="220" t="s">
        <v>947</v>
      </c>
      <c r="D83" s="250">
        <v>13.668000000000001</v>
      </c>
      <c r="E83" s="250">
        <v>13.668000000000001</v>
      </c>
      <c r="F83" s="250">
        <f>D83</f>
        <v>13.668000000000001</v>
      </c>
      <c r="G83" s="250">
        <f t="shared" si="58"/>
        <v>13.667999999999999</v>
      </c>
      <c r="H83" s="250">
        <f t="shared" si="59"/>
        <v>0</v>
      </c>
      <c r="I83" s="250">
        <v>0</v>
      </c>
      <c r="J83" s="250">
        <v>0</v>
      </c>
      <c r="K83" s="250">
        <v>0</v>
      </c>
      <c r="L83" s="250">
        <v>0</v>
      </c>
      <c r="M83" s="250">
        <v>0</v>
      </c>
      <c r="N83" s="250">
        <v>0</v>
      </c>
      <c r="O83" s="250">
        <v>13.667999999999999</v>
      </c>
      <c r="P83" s="221">
        <v>0</v>
      </c>
      <c r="Q83" s="226">
        <f t="shared" si="5"/>
        <v>0</v>
      </c>
      <c r="R83" s="227">
        <f t="shared" si="6"/>
        <v>13.667999999999999</v>
      </c>
      <c r="S83" s="228">
        <f t="shared" si="7"/>
        <v>100</v>
      </c>
      <c r="T83" s="220"/>
    </row>
    <row r="84" spans="1:21" ht="29.25" customHeight="1" x14ac:dyDescent="0.2">
      <c r="A84" s="245" t="s">
        <v>948</v>
      </c>
      <c r="B84" s="264" t="s">
        <v>949</v>
      </c>
      <c r="C84" s="220" t="s">
        <v>950</v>
      </c>
      <c r="D84" s="250">
        <v>1.032</v>
      </c>
      <c r="E84" s="250">
        <v>1.032</v>
      </c>
      <c r="F84" s="250">
        <f t="shared" si="57"/>
        <v>1.032</v>
      </c>
      <c r="G84" s="250">
        <f t="shared" si="58"/>
        <v>1.032</v>
      </c>
      <c r="H84" s="250">
        <f t="shared" si="59"/>
        <v>0</v>
      </c>
      <c r="I84" s="250">
        <v>0</v>
      </c>
      <c r="J84" s="250">
        <v>0</v>
      </c>
      <c r="K84" s="250">
        <v>0</v>
      </c>
      <c r="L84" s="250">
        <v>0</v>
      </c>
      <c r="M84" s="250">
        <v>0</v>
      </c>
      <c r="N84" s="250">
        <v>0</v>
      </c>
      <c r="O84" s="250">
        <v>1.032</v>
      </c>
      <c r="P84" s="221">
        <v>0</v>
      </c>
      <c r="Q84" s="226">
        <f t="shared" ref="Q84:Q93" si="62">M84-N84</f>
        <v>0</v>
      </c>
      <c r="R84" s="227">
        <f t="shared" ref="R84:R93" si="63">G84-H84</f>
        <v>1.032</v>
      </c>
      <c r="S84" s="228">
        <f t="shared" ref="S84:S93" si="64">R84*100/G84</f>
        <v>100</v>
      </c>
      <c r="T84" s="222"/>
    </row>
    <row r="85" spans="1:21" ht="22.5" x14ac:dyDescent="0.2">
      <c r="A85" s="245" t="s">
        <v>951</v>
      </c>
      <c r="B85" s="264" t="s">
        <v>952</v>
      </c>
      <c r="C85" s="220" t="s">
        <v>953</v>
      </c>
      <c r="D85" s="250">
        <v>1.4635116000000001</v>
      </c>
      <c r="E85" s="250">
        <v>1.4635116000000001</v>
      </c>
      <c r="F85" s="250">
        <f t="shared" si="57"/>
        <v>1.4635116000000001</v>
      </c>
      <c r="G85" s="250">
        <f t="shared" si="58"/>
        <v>1.4635116000000001</v>
      </c>
      <c r="H85" s="250">
        <f t="shared" si="59"/>
        <v>0</v>
      </c>
      <c r="I85" s="250">
        <v>0</v>
      </c>
      <c r="J85" s="250">
        <v>0</v>
      </c>
      <c r="K85" s="250">
        <v>0</v>
      </c>
      <c r="L85" s="250">
        <v>0</v>
      </c>
      <c r="M85" s="250">
        <v>1.4635116000000001</v>
      </c>
      <c r="N85" s="250">
        <v>0</v>
      </c>
      <c r="O85" s="250">
        <v>0</v>
      </c>
      <c r="P85" s="221">
        <v>0</v>
      </c>
      <c r="Q85" s="226">
        <f t="shared" si="62"/>
        <v>1.4635116000000001</v>
      </c>
      <c r="R85" s="227">
        <f t="shared" si="63"/>
        <v>1.4635116000000001</v>
      </c>
      <c r="S85" s="228">
        <f t="shared" si="64"/>
        <v>100</v>
      </c>
      <c r="T85" s="222"/>
    </row>
    <row r="86" spans="1:21" x14ac:dyDescent="0.2">
      <c r="A86" s="245" t="s">
        <v>954</v>
      </c>
      <c r="B86" s="264" t="s">
        <v>955</v>
      </c>
      <c r="C86" s="220" t="s">
        <v>956</v>
      </c>
      <c r="D86" s="250">
        <v>1.6134888000000001</v>
      </c>
      <c r="E86" s="250">
        <v>1.6134888000000001</v>
      </c>
      <c r="F86" s="250">
        <f t="shared" si="57"/>
        <v>1.6134888000000001</v>
      </c>
      <c r="G86" s="250">
        <f t="shared" si="58"/>
        <v>1.6134888000000001</v>
      </c>
      <c r="H86" s="250">
        <f t="shared" si="59"/>
        <v>0.81799021199999999</v>
      </c>
      <c r="I86" s="250">
        <v>0</v>
      </c>
      <c r="J86" s="250">
        <v>0</v>
      </c>
      <c r="K86" s="250">
        <v>0</v>
      </c>
      <c r="L86" s="250">
        <v>0</v>
      </c>
      <c r="M86" s="250">
        <v>1.6134888000000001</v>
      </c>
      <c r="N86" s="250">
        <v>0.81799021199999999</v>
      </c>
      <c r="O86" s="250">
        <v>0</v>
      </c>
      <c r="P86" s="221">
        <v>0</v>
      </c>
      <c r="Q86" s="226">
        <f t="shared" si="62"/>
        <v>0.79549858800000006</v>
      </c>
      <c r="R86" s="227">
        <f t="shared" si="63"/>
        <v>0.79549858800000006</v>
      </c>
      <c r="S86" s="228">
        <f t="shared" si="64"/>
        <v>49.303012701420677</v>
      </c>
      <c r="T86" s="222"/>
      <c r="U86" s="206">
        <f>N86/1.2</f>
        <v>0.68165851</v>
      </c>
    </row>
    <row r="87" spans="1:21" x14ac:dyDescent="0.2">
      <c r="A87" s="245" t="s">
        <v>957</v>
      </c>
      <c r="B87" s="264" t="s">
        <v>958</v>
      </c>
      <c r="C87" s="220" t="s">
        <v>959</v>
      </c>
      <c r="D87" s="250">
        <v>0.18657599999999999</v>
      </c>
      <c r="E87" s="250">
        <v>0.18657599999999999</v>
      </c>
      <c r="F87" s="250">
        <f t="shared" si="57"/>
        <v>0.18657599999999999</v>
      </c>
      <c r="G87" s="250">
        <f t="shared" si="58"/>
        <v>0.18657599999999999</v>
      </c>
      <c r="H87" s="250">
        <f t="shared" si="59"/>
        <v>0</v>
      </c>
      <c r="I87" s="250">
        <v>0</v>
      </c>
      <c r="J87" s="250">
        <v>0</v>
      </c>
      <c r="K87" s="250">
        <v>0</v>
      </c>
      <c r="L87" s="250">
        <v>0</v>
      </c>
      <c r="M87" s="250">
        <v>0.18657599999999999</v>
      </c>
      <c r="N87" s="250">
        <v>0</v>
      </c>
      <c r="O87" s="250">
        <v>0</v>
      </c>
      <c r="P87" s="221">
        <v>0</v>
      </c>
      <c r="Q87" s="226">
        <f t="shared" si="62"/>
        <v>0.18657599999999999</v>
      </c>
      <c r="R87" s="227">
        <f t="shared" si="63"/>
        <v>0.18657599999999999</v>
      </c>
      <c r="S87" s="228">
        <f t="shared" si="64"/>
        <v>100</v>
      </c>
      <c r="T87" s="222"/>
    </row>
    <row r="88" spans="1:21" x14ac:dyDescent="0.2">
      <c r="A88" s="245" t="s">
        <v>960</v>
      </c>
      <c r="B88" s="264" t="s">
        <v>961</v>
      </c>
      <c r="C88" s="220" t="s">
        <v>962</v>
      </c>
      <c r="D88" s="250">
        <v>0.28973640000000001</v>
      </c>
      <c r="E88" s="250">
        <v>0.28973640000000001</v>
      </c>
      <c r="F88" s="250">
        <f t="shared" si="57"/>
        <v>0.28973640000000001</v>
      </c>
      <c r="G88" s="250">
        <f t="shared" si="58"/>
        <v>0.28973640000000001</v>
      </c>
      <c r="H88" s="250">
        <f t="shared" si="59"/>
        <v>0</v>
      </c>
      <c r="I88" s="250">
        <v>0</v>
      </c>
      <c r="J88" s="250">
        <v>0</v>
      </c>
      <c r="K88" s="250">
        <v>0</v>
      </c>
      <c r="L88" s="250">
        <v>0</v>
      </c>
      <c r="M88" s="250">
        <v>0.28973640000000001</v>
      </c>
      <c r="N88" s="250">
        <v>0</v>
      </c>
      <c r="O88" s="250">
        <v>0</v>
      </c>
      <c r="P88" s="221">
        <v>0</v>
      </c>
      <c r="Q88" s="226">
        <f t="shared" si="62"/>
        <v>0.28973640000000001</v>
      </c>
      <c r="R88" s="227">
        <f t="shared" si="63"/>
        <v>0.28973640000000001</v>
      </c>
      <c r="S88" s="228">
        <f t="shared" si="64"/>
        <v>100</v>
      </c>
      <c r="T88" s="222"/>
    </row>
    <row r="89" spans="1:21" x14ac:dyDescent="0.2">
      <c r="A89" s="245" t="s">
        <v>186</v>
      </c>
      <c r="B89" s="259" t="s">
        <v>963</v>
      </c>
      <c r="C89" s="245" t="s">
        <v>837</v>
      </c>
      <c r="D89" s="251">
        <f>SUM(D90:D93)</f>
        <v>4.5736599999999994</v>
      </c>
      <c r="E89" s="251">
        <f>SUM(E90:E93)</f>
        <v>4.5736599999999994</v>
      </c>
      <c r="F89" s="253">
        <f>SUM(F90:F93)</f>
        <v>4.5736599999999994</v>
      </c>
      <c r="G89" s="253">
        <f>I89+K89+M89+O89</f>
        <v>4.5736599999999994</v>
      </c>
      <c r="H89" s="253">
        <f t="shared" ref="H89:P89" si="65">SUM(H90:H93)</f>
        <v>0.04</v>
      </c>
      <c r="I89" s="253">
        <f t="shared" si="65"/>
        <v>0</v>
      </c>
      <c r="J89" s="253">
        <f t="shared" si="65"/>
        <v>0</v>
      </c>
      <c r="K89" s="253">
        <f t="shared" si="65"/>
        <v>0</v>
      </c>
      <c r="L89" s="253">
        <f t="shared" si="65"/>
        <v>0.02</v>
      </c>
      <c r="M89" s="253">
        <f t="shared" si="65"/>
        <v>0</v>
      </c>
      <c r="N89" s="251">
        <f t="shared" si="65"/>
        <v>0.02</v>
      </c>
      <c r="O89" s="251">
        <f t="shared" si="65"/>
        <v>4.5736599999999994</v>
      </c>
      <c r="P89" s="248">
        <f t="shared" si="65"/>
        <v>0</v>
      </c>
      <c r="Q89" s="226">
        <f t="shared" si="62"/>
        <v>-0.02</v>
      </c>
      <c r="R89" s="227">
        <f t="shared" si="63"/>
        <v>4.5336599999999994</v>
      </c>
      <c r="S89" s="228">
        <f t="shared" si="64"/>
        <v>99.125426900993943</v>
      </c>
      <c r="T89" s="248">
        <f>SUM(T90:T93)</f>
        <v>0</v>
      </c>
    </row>
    <row r="90" spans="1:21" x14ac:dyDescent="0.2">
      <c r="A90" s="245" t="s">
        <v>964</v>
      </c>
      <c r="B90" s="264" t="s">
        <v>993</v>
      </c>
      <c r="C90" s="220" t="s">
        <v>994</v>
      </c>
      <c r="D90" s="252">
        <v>2.706</v>
      </c>
      <c r="E90" s="250">
        <v>2.706</v>
      </c>
      <c r="F90" s="250">
        <f>D90</f>
        <v>2.706</v>
      </c>
      <c r="G90" s="253">
        <f t="shared" ref="G90:H90" si="66">I90+K90+M90+O90</f>
        <v>2.706</v>
      </c>
      <c r="H90" s="253">
        <f t="shared" si="66"/>
        <v>0</v>
      </c>
      <c r="I90" s="250">
        <v>0</v>
      </c>
      <c r="J90" s="250">
        <v>0</v>
      </c>
      <c r="K90" s="250">
        <v>0</v>
      </c>
      <c r="L90" s="250">
        <v>0</v>
      </c>
      <c r="M90" s="250">
        <v>0</v>
      </c>
      <c r="N90" s="252">
        <v>0</v>
      </c>
      <c r="O90" s="252">
        <v>2.706</v>
      </c>
      <c r="P90" s="249">
        <v>0</v>
      </c>
      <c r="Q90" s="226">
        <f t="shared" si="62"/>
        <v>0</v>
      </c>
      <c r="R90" s="227">
        <f t="shared" si="63"/>
        <v>2.706</v>
      </c>
      <c r="S90" s="228">
        <f t="shared" si="64"/>
        <v>100.00000000000001</v>
      </c>
      <c r="T90" s="222"/>
    </row>
    <row r="91" spans="1:21" x14ac:dyDescent="0.2">
      <c r="A91" s="245" t="s">
        <v>965</v>
      </c>
      <c r="B91" s="264" t="s">
        <v>968</v>
      </c>
      <c r="C91" s="220" t="s">
        <v>969</v>
      </c>
      <c r="D91" s="252">
        <v>0.26400000000000001</v>
      </c>
      <c r="E91" s="250">
        <v>0.26400000000000001</v>
      </c>
      <c r="F91" s="250">
        <f t="shared" ref="F91:F93" si="67">D91</f>
        <v>0.26400000000000001</v>
      </c>
      <c r="G91" s="253">
        <f t="shared" ref="G91:G93" si="68">I91+K91+M91+O91</f>
        <v>0.26400000000000001</v>
      </c>
      <c r="H91" s="253">
        <f t="shared" ref="H91:H93" si="69">J91+L91+N91+P91</f>
        <v>0</v>
      </c>
      <c r="I91" s="250">
        <v>0</v>
      </c>
      <c r="J91" s="250">
        <v>0</v>
      </c>
      <c r="K91" s="250">
        <v>0</v>
      </c>
      <c r="L91" s="250">
        <v>0</v>
      </c>
      <c r="M91" s="250">
        <v>0</v>
      </c>
      <c r="N91" s="252">
        <v>0</v>
      </c>
      <c r="O91" s="252">
        <v>0.26400000000000001</v>
      </c>
      <c r="P91" s="249">
        <v>0</v>
      </c>
      <c r="Q91" s="226">
        <f t="shared" si="62"/>
        <v>0</v>
      </c>
      <c r="R91" s="227">
        <f t="shared" si="63"/>
        <v>0.26400000000000001</v>
      </c>
      <c r="S91" s="228">
        <f t="shared" si="64"/>
        <v>100</v>
      </c>
      <c r="T91" s="222"/>
    </row>
    <row r="92" spans="1:21" x14ac:dyDescent="0.2">
      <c r="A92" s="245" t="s">
        <v>966</v>
      </c>
      <c r="B92" s="264" t="s">
        <v>970</v>
      </c>
      <c r="C92" s="220" t="s">
        <v>971</v>
      </c>
      <c r="D92" s="252">
        <v>0.40366000000000002</v>
      </c>
      <c r="E92" s="250">
        <v>0.40366000000000002</v>
      </c>
      <c r="F92" s="250">
        <f t="shared" si="67"/>
        <v>0.40366000000000002</v>
      </c>
      <c r="G92" s="253">
        <f t="shared" si="68"/>
        <v>0.40366000000000002</v>
      </c>
      <c r="H92" s="253">
        <f t="shared" si="69"/>
        <v>0.04</v>
      </c>
      <c r="I92" s="250">
        <v>0</v>
      </c>
      <c r="J92" s="250">
        <v>0</v>
      </c>
      <c r="K92" s="250">
        <v>0</v>
      </c>
      <c r="L92" s="250">
        <v>0.02</v>
      </c>
      <c r="M92" s="250">
        <v>0</v>
      </c>
      <c r="N92" s="252">
        <v>0.02</v>
      </c>
      <c r="O92" s="252">
        <v>0.40366000000000002</v>
      </c>
      <c r="P92" s="249">
        <v>0</v>
      </c>
      <c r="Q92" s="226">
        <f t="shared" si="62"/>
        <v>-0.02</v>
      </c>
      <c r="R92" s="227">
        <f t="shared" si="63"/>
        <v>0.36366000000000004</v>
      </c>
      <c r="S92" s="228">
        <f t="shared" si="64"/>
        <v>90.090670366149737</v>
      </c>
      <c r="T92" s="222"/>
    </row>
    <row r="93" spans="1:21" x14ac:dyDescent="0.2">
      <c r="A93" s="245" t="s">
        <v>967</v>
      </c>
      <c r="B93" s="264" t="s">
        <v>972</v>
      </c>
      <c r="C93" s="220" t="s">
        <v>973</v>
      </c>
      <c r="D93" s="252">
        <v>1.2</v>
      </c>
      <c r="E93" s="250">
        <v>1.2</v>
      </c>
      <c r="F93" s="250">
        <f t="shared" si="67"/>
        <v>1.2</v>
      </c>
      <c r="G93" s="253">
        <f t="shared" si="68"/>
        <v>1.2</v>
      </c>
      <c r="H93" s="253">
        <f t="shared" si="69"/>
        <v>0</v>
      </c>
      <c r="I93" s="250">
        <v>0</v>
      </c>
      <c r="J93" s="250">
        <v>0</v>
      </c>
      <c r="K93" s="250">
        <v>0</v>
      </c>
      <c r="L93" s="250">
        <v>0</v>
      </c>
      <c r="M93" s="250">
        <v>0</v>
      </c>
      <c r="N93" s="252">
        <v>0</v>
      </c>
      <c r="O93" s="252">
        <v>1.2</v>
      </c>
      <c r="P93" s="249">
        <v>0</v>
      </c>
      <c r="Q93" s="226">
        <f t="shared" si="62"/>
        <v>0</v>
      </c>
      <c r="R93" s="227">
        <f t="shared" si="63"/>
        <v>1.2</v>
      </c>
      <c r="S93" s="228">
        <f t="shared" si="64"/>
        <v>100</v>
      </c>
      <c r="T93" s="222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</mergeCells>
  <hyperlinks>
    <hyperlink ref="B61" r:id="rId2" display="Установка  КТПН 6/04кВ  в центрах питания с тр-рам ТМГ-250.Строительство ВЛ,КЛ-6,04кВ ул.Фабричная"/>
    <hyperlink ref="B62" r:id="rId3" display="Установка КТПН 6/04кВ  в центрах питания с тр-рам ТМГ-250 .Строительство ВЛ,КЛ-6,04кВ ул.Молоджежная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4"/>
  <headerFooter alignWithMargins="0"/>
  <colBreaks count="1" manualBreakCount="1">
    <brk id="10" max="8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304" t="s">
        <v>160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307" t="s">
        <v>64</v>
      </c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307" t="s">
        <v>805</v>
      </c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306" t="s">
        <v>806</v>
      </c>
      <c r="B8" s="306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308" t="s">
        <v>20</v>
      </c>
      <c r="B10" s="308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309" t="s">
        <v>804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306" t="s">
        <v>807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4"/>
    </row>
    <row r="15" spans="1:34" ht="15.75" customHeight="1" x14ac:dyDescent="0.25">
      <c r="A15" s="274" t="s">
        <v>65</v>
      </c>
      <c r="B15" s="274" t="s">
        <v>19</v>
      </c>
      <c r="C15" s="274" t="s">
        <v>5</v>
      </c>
      <c r="D15" s="274" t="s">
        <v>821</v>
      </c>
      <c r="E15" s="274" t="s">
        <v>822</v>
      </c>
      <c r="F15" s="296" t="s">
        <v>823</v>
      </c>
      <c r="G15" s="298"/>
      <c r="H15" s="274" t="s">
        <v>824</v>
      </c>
      <c r="I15" s="274"/>
      <c r="J15" s="274" t="s">
        <v>825</v>
      </c>
      <c r="K15" s="274"/>
      <c r="L15" s="274"/>
      <c r="M15" s="274"/>
      <c r="N15" s="274" t="s">
        <v>826</v>
      </c>
      <c r="O15" s="274"/>
      <c r="P15" s="296" t="s">
        <v>766</v>
      </c>
      <c r="Q15" s="297"/>
      <c r="R15" s="297"/>
      <c r="S15" s="298"/>
      <c r="T15" s="274" t="s">
        <v>7</v>
      </c>
      <c r="U15" s="274"/>
      <c r="V15" s="146"/>
    </row>
    <row r="16" spans="1:34" ht="59.25" customHeight="1" x14ac:dyDescent="0.25">
      <c r="A16" s="274"/>
      <c r="B16" s="274"/>
      <c r="C16" s="274"/>
      <c r="D16" s="274"/>
      <c r="E16" s="274"/>
      <c r="F16" s="299"/>
      <c r="G16" s="301"/>
      <c r="H16" s="274"/>
      <c r="I16" s="274"/>
      <c r="J16" s="274"/>
      <c r="K16" s="274"/>
      <c r="L16" s="274"/>
      <c r="M16" s="274"/>
      <c r="N16" s="274"/>
      <c r="O16" s="274"/>
      <c r="P16" s="299"/>
      <c r="Q16" s="300"/>
      <c r="R16" s="300"/>
      <c r="S16" s="301"/>
      <c r="T16" s="274"/>
      <c r="U16" s="274"/>
    </row>
    <row r="17" spans="1:21" ht="49.5" customHeight="1" x14ac:dyDescent="0.25">
      <c r="A17" s="274"/>
      <c r="B17" s="274"/>
      <c r="C17" s="274"/>
      <c r="D17" s="274"/>
      <c r="E17" s="274"/>
      <c r="F17" s="299"/>
      <c r="G17" s="301"/>
      <c r="H17" s="274"/>
      <c r="I17" s="274"/>
      <c r="J17" s="274" t="s">
        <v>9</v>
      </c>
      <c r="K17" s="274"/>
      <c r="L17" s="274" t="s">
        <v>10</v>
      </c>
      <c r="M17" s="274"/>
      <c r="N17" s="274"/>
      <c r="O17" s="274"/>
      <c r="P17" s="302" t="s">
        <v>827</v>
      </c>
      <c r="Q17" s="303"/>
      <c r="R17" s="302" t="s">
        <v>8</v>
      </c>
      <c r="S17" s="303"/>
      <c r="T17" s="274"/>
      <c r="U17" s="274"/>
    </row>
    <row r="18" spans="1:21" ht="129" customHeight="1" x14ac:dyDescent="0.25">
      <c r="A18" s="274"/>
      <c r="B18" s="274"/>
      <c r="C18" s="274"/>
      <c r="D18" s="274"/>
      <c r="E18" s="274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74"/>
      <c r="U18" s="274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74">
        <f>S19+1</f>
        <v>20</v>
      </c>
      <c r="U19" s="274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302"/>
      <c r="U20" s="303"/>
    </row>
    <row r="21" spans="1:21" x14ac:dyDescent="0.25">
      <c r="A21" s="274" t="s">
        <v>82</v>
      </c>
      <c r="B21" s="274"/>
      <c r="C21" s="274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74"/>
      <c r="U21" s="274"/>
    </row>
    <row r="23" spans="1:21" s="5" customFormat="1" ht="49.5" customHeight="1" x14ac:dyDescent="0.25">
      <c r="A23" s="295" t="s">
        <v>796</v>
      </c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83" t="s">
        <v>763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157"/>
      <c r="Y4" s="157"/>
      <c r="Z4" s="157"/>
      <c r="AA4" s="157"/>
    </row>
    <row r="5" spans="1:45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150"/>
      <c r="Y7" s="150"/>
      <c r="Z7" s="150"/>
      <c r="AA7" s="150"/>
    </row>
    <row r="8" spans="1:45" x14ac:dyDescent="0.25">
      <c r="A8" s="279" t="s">
        <v>68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159"/>
      <c r="Y12" s="159"/>
      <c r="Z12" s="159"/>
      <c r="AA12" s="159"/>
    </row>
    <row r="13" spans="1:45" x14ac:dyDescent="0.25">
      <c r="A13" s="279" t="s">
        <v>70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1"/>
      <c r="Y13" s="21"/>
      <c r="Z13" s="21"/>
      <c r="AA13" s="21"/>
    </row>
    <row r="14" spans="1:45" ht="15.75" customHeight="1" x14ac:dyDescent="0.25">
      <c r="A14" s="314"/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310" t="s">
        <v>65</v>
      </c>
      <c r="B15" s="313" t="s">
        <v>19</v>
      </c>
      <c r="C15" s="313" t="s">
        <v>5</v>
      </c>
      <c r="D15" s="310" t="s">
        <v>828</v>
      </c>
      <c r="E15" s="315" t="s">
        <v>791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278" t="s">
        <v>157</v>
      </c>
      <c r="T15" s="278"/>
      <c r="U15" s="278"/>
      <c r="V15" s="278"/>
      <c r="W15" s="313" t="s">
        <v>7</v>
      </c>
      <c r="X15" s="161"/>
      <c r="Y15" s="161"/>
    </row>
    <row r="16" spans="1:45" ht="13.5" customHeight="1" x14ac:dyDescent="0.25">
      <c r="A16" s="311"/>
      <c r="B16" s="313"/>
      <c r="C16" s="313"/>
      <c r="D16" s="311"/>
      <c r="E16" s="315" t="s">
        <v>9</v>
      </c>
      <c r="F16" s="315"/>
      <c r="G16" s="315"/>
      <c r="H16" s="315"/>
      <c r="I16" s="315"/>
      <c r="J16" s="315"/>
      <c r="K16" s="315"/>
      <c r="L16" s="315" t="s">
        <v>10</v>
      </c>
      <c r="M16" s="315"/>
      <c r="N16" s="315"/>
      <c r="O16" s="315"/>
      <c r="P16" s="315"/>
      <c r="Q16" s="315"/>
      <c r="R16" s="315"/>
      <c r="S16" s="278"/>
      <c r="T16" s="278"/>
      <c r="U16" s="278"/>
      <c r="V16" s="278"/>
      <c r="W16" s="313"/>
      <c r="X16" s="161"/>
      <c r="Y16" s="161"/>
      <c r="Z16" s="161"/>
      <c r="AA16" s="161"/>
    </row>
    <row r="17" spans="1:27" ht="13.5" customHeight="1" x14ac:dyDescent="0.25">
      <c r="A17" s="311"/>
      <c r="B17" s="313"/>
      <c r="C17" s="313"/>
      <c r="D17" s="311"/>
      <c r="E17" s="315"/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278"/>
      <c r="T17" s="278"/>
      <c r="U17" s="278"/>
      <c r="V17" s="278"/>
      <c r="W17" s="313"/>
      <c r="X17" s="161"/>
      <c r="Y17" s="161"/>
      <c r="Z17" s="161"/>
      <c r="AA17" s="161"/>
    </row>
    <row r="18" spans="1:27" ht="43.5" customHeight="1" x14ac:dyDescent="0.25">
      <c r="A18" s="311"/>
      <c r="B18" s="313"/>
      <c r="C18" s="313"/>
      <c r="D18" s="311"/>
      <c r="E18" s="162" t="s">
        <v>22</v>
      </c>
      <c r="F18" s="315" t="s">
        <v>21</v>
      </c>
      <c r="G18" s="315"/>
      <c r="H18" s="315"/>
      <c r="I18" s="315"/>
      <c r="J18" s="315"/>
      <c r="K18" s="315"/>
      <c r="L18" s="162" t="s">
        <v>22</v>
      </c>
      <c r="M18" s="315" t="s">
        <v>21</v>
      </c>
      <c r="N18" s="315"/>
      <c r="O18" s="315"/>
      <c r="P18" s="315"/>
      <c r="Q18" s="315"/>
      <c r="R18" s="315"/>
      <c r="S18" s="289" t="s">
        <v>22</v>
      </c>
      <c r="T18" s="291"/>
      <c r="U18" s="289" t="s">
        <v>21</v>
      </c>
      <c r="V18" s="291"/>
      <c r="W18" s="313"/>
      <c r="X18" s="161"/>
      <c r="Y18" s="161"/>
      <c r="Z18" s="161"/>
      <c r="AA18" s="161"/>
    </row>
    <row r="19" spans="1:27" ht="71.25" customHeight="1" x14ac:dyDescent="0.25">
      <c r="A19" s="312"/>
      <c r="B19" s="313"/>
      <c r="C19" s="313"/>
      <c r="D19" s="312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313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89" t="s">
        <v>82</v>
      </c>
      <c r="B22" s="290"/>
      <c r="C22" s="291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95"/>
      <c r="B24" s="295"/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2:C22"/>
    <mergeCell ref="F18:K18"/>
    <mergeCell ref="E16:K17"/>
    <mergeCell ref="L16:R17"/>
    <mergeCell ref="M18:R18"/>
    <mergeCell ref="D15:D19"/>
    <mergeCell ref="E15:R15"/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342" t="s">
        <v>758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150"/>
      <c r="Z7" s="150"/>
      <c r="AA7" s="150"/>
      <c r="AB7" s="150"/>
      <c r="AC7" s="150"/>
      <c r="AD7" s="150"/>
      <c r="AE7" s="150"/>
    </row>
    <row r="8" spans="1:47" x14ac:dyDescent="0.25">
      <c r="A8" s="279" t="s">
        <v>67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79" t="s">
        <v>808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1"/>
      <c r="Z13" s="21"/>
      <c r="AA13" s="21"/>
      <c r="AB13" s="21"/>
      <c r="AC13" s="21"/>
      <c r="AD13" s="21"/>
      <c r="AE13" s="21"/>
    </row>
    <row r="14" spans="1:47" x14ac:dyDescent="0.25">
      <c r="A14" s="319"/>
      <c r="B14" s="319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310" t="s">
        <v>65</v>
      </c>
      <c r="B15" s="313" t="s">
        <v>19</v>
      </c>
      <c r="C15" s="313" t="s">
        <v>5</v>
      </c>
      <c r="D15" s="321" t="s">
        <v>83</v>
      </c>
      <c r="E15" s="327" t="s">
        <v>792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9"/>
      <c r="Q15" s="327" t="s">
        <v>158</v>
      </c>
      <c r="R15" s="328"/>
      <c r="S15" s="328"/>
      <c r="T15" s="328"/>
      <c r="U15" s="329"/>
      <c r="V15" s="320" t="s">
        <v>7</v>
      </c>
      <c r="W15" s="320"/>
      <c r="X15" s="320"/>
    </row>
    <row r="16" spans="1:47" ht="22.5" customHeight="1" x14ac:dyDescent="0.25">
      <c r="A16" s="311"/>
      <c r="B16" s="313"/>
      <c r="C16" s="313"/>
      <c r="D16" s="322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2"/>
      <c r="Q16" s="333"/>
      <c r="R16" s="334"/>
      <c r="S16" s="334"/>
      <c r="T16" s="334"/>
      <c r="U16" s="335"/>
      <c r="V16" s="320"/>
      <c r="W16" s="320"/>
      <c r="X16" s="320"/>
    </row>
    <row r="17" spans="1:33" ht="24" customHeight="1" x14ac:dyDescent="0.25">
      <c r="A17" s="311"/>
      <c r="B17" s="313"/>
      <c r="C17" s="313"/>
      <c r="D17" s="322"/>
      <c r="E17" s="315" t="s">
        <v>9</v>
      </c>
      <c r="F17" s="315"/>
      <c r="G17" s="315"/>
      <c r="H17" s="315"/>
      <c r="I17" s="315"/>
      <c r="J17" s="315"/>
      <c r="K17" s="324" t="s">
        <v>10</v>
      </c>
      <c r="L17" s="325"/>
      <c r="M17" s="325"/>
      <c r="N17" s="325"/>
      <c r="O17" s="325"/>
      <c r="P17" s="326"/>
      <c r="Q17" s="330"/>
      <c r="R17" s="331"/>
      <c r="S17" s="331"/>
      <c r="T17" s="331"/>
      <c r="U17" s="332"/>
      <c r="V17" s="320"/>
      <c r="W17" s="320"/>
      <c r="X17" s="320"/>
    </row>
    <row r="18" spans="1:33" ht="75.75" customHeight="1" x14ac:dyDescent="0.25">
      <c r="A18" s="312"/>
      <c r="B18" s="313"/>
      <c r="C18" s="313"/>
      <c r="D18" s="323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320"/>
      <c r="W18" s="320"/>
      <c r="X18" s="320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317">
        <f t="shared" si="0"/>
        <v>22</v>
      </c>
      <c r="W19" s="317"/>
      <c r="X19" s="317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339"/>
      <c r="W20" s="340"/>
      <c r="X20" s="341"/>
    </row>
    <row r="21" spans="1:33" s="1" customFormat="1" x14ac:dyDescent="0.25">
      <c r="A21" s="336" t="s">
        <v>82</v>
      </c>
      <c r="B21" s="337"/>
      <c r="C21" s="338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318"/>
      <c r="W21" s="318"/>
      <c r="X21" s="318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316" t="s">
        <v>78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V20:X20"/>
    <mergeCell ref="A4:X4"/>
    <mergeCell ref="A7:X7"/>
    <mergeCell ref="A10:X10"/>
    <mergeCell ref="A5:X5"/>
    <mergeCell ref="A8:X8"/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342" t="s">
        <v>159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2"/>
      <c r="AB4" s="170"/>
      <c r="AC4" s="170"/>
      <c r="AD4" s="170"/>
      <c r="AE4" s="170"/>
      <c r="AF4" s="170"/>
    </row>
    <row r="5" spans="1:36" ht="18.75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150"/>
      <c r="AC7" s="150"/>
      <c r="AD7" s="150"/>
      <c r="AE7" s="150"/>
      <c r="AF7" s="150"/>
    </row>
    <row r="8" spans="1:36" x14ac:dyDescent="0.25">
      <c r="A8" s="343" t="s">
        <v>67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15"/>
      <c r="AC12" s="159"/>
      <c r="AD12" s="159"/>
      <c r="AE12" s="159"/>
      <c r="AF12" s="159"/>
    </row>
    <row r="13" spans="1:36" x14ac:dyDescent="0.25">
      <c r="A13" s="279" t="s">
        <v>809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310" t="s">
        <v>65</v>
      </c>
      <c r="B15" s="313" t="s">
        <v>19</v>
      </c>
      <c r="C15" s="313" t="s">
        <v>5</v>
      </c>
      <c r="D15" s="310" t="s">
        <v>83</v>
      </c>
      <c r="E15" s="315" t="s">
        <v>71</v>
      </c>
      <c r="F15" s="31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27" t="s">
        <v>158</v>
      </c>
      <c r="U15" s="328"/>
      <c r="V15" s="328"/>
      <c r="W15" s="328"/>
      <c r="X15" s="328"/>
      <c r="Y15" s="328"/>
      <c r="Z15" s="329"/>
      <c r="AA15" s="320" t="s">
        <v>7</v>
      </c>
    </row>
    <row r="16" spans="1:36" ht="26.25" customHeight="1" x14ac:dyDescent="0.25">
      <c r="A16" s="311"/>
      <c r="B16" s="313"/>
      <c r="C16" s="313"/>
      <c r="D16" s="311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33"/>
      <c r="U16" s="334"/>
      <c r="V16" s="334"/>
      <c r="W16" s="334"/>
      <c r="X16" s="334"/>
      <c r="Y16" s="334"/>
      <c r="Z16" s="335"/>
      <c r="AA16" s="320"/>
    </row>
    <row r="17" spans="1:33" ht="30" customHeight="1" x14ac:dyDescent="0.25">
      <c r="A17" s="311"/>
      <c r="B17" s="313"/>
      <c r="C17" s="313"/>
      <c r="D17" s="311"/>
      <c r="E17" s="315" t="s">
        <v>9</v>
      </c>
      <c r="F17" s="315"/>
      <c r="G17" s="315"/>
      <c r="H17" s="315"/>
      <c r="I17" s="315"/>
      <c r="J17" s="315"/>
      <c r="K17" s="315"/>
      <c r="L17" s="315" t="s">
        <v>10</v>
      </c>
      <c r="M17" s="315"/>
      <c r="N17" s="315"/>
      <c r="O17" s="315"/>
      <c r="P17" s="315"/>
      <c r="Q17" s="315"/>
      <c r="R17" s="315"/>
      <c r="S17" s="315"/>
      <c r="T17" s="330"/>
      <c r="U17" s="331"/>
      <c r="V17" s="331"/>
      <c r="W17" s="331"/>
      <c r="X17" s="331"/>
      <c r="Y17" s="331"/>
      <c r="Z17" s="332"/>
      <c r="AA17" s="320"/>
    </row>
    <row r="18" spans="1:33" ht="96" customHeight="1" x14ac:dyDescent="0.25">
      <c r="A18" s="312"/>
      <c r="B18" s="313"/>
      <c r="C18" s="313"/>
      <c r="D18" s="312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320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89" t="s">
        <v>82</v>
      </c>
      <c r="B21" s="290"/>
      <c r="C21" s="291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316" t="s">
        <v>78</v>
      </c>
      <c r="B22" s="316"/>
      <c r="C22" s="316"/>
      <c r="D22" s="316"/>
      <c r="E22" s="316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22:AA22"/>
    <mergeCell ref="A13:AA13"/>
    <mergeCell ref="T15:Z17"/>
    <mergeCell ref="A5:AA5"/>
    <mergeCell ref="A8:AA8"/>
    <mergeCell ref="A21:C21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342" t="s">
        <v>797</v>
      </c>
      <c r="B4" s="342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343" t="s">
        <v>73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79" t="s">
        <v>810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314"/>
      <c r="B15" s="314"/>
      <c r="C15" s="314"/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160"/>
      <c r="W15" s="160"/>
      <c r="X15" s="160"/>
      <c r="Y15" s="160"/>
      <c r="Z15" s="160"/>
      <c r="AA15" s="160"/>
      <c r="AB15" s="160"/>
    </row>
    <row r="16" spans="1:34" x14ac:dyDescent="0.25">
      <c r="A16" s="310" t="s">
        <v>65</v>
      </c>
      <c r="B16" s="313" t="s">
        <v>19</v>
      </c>
      <c r="C16" s="313" t="s">
        <v>5</v>
      </c>
      <c r="D16" s="310" t="s">
        <v>63</v>
      </c>
      <c r="E16" s="313" t="s">
        <v>80</v>
      </c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 t="s">
        <v>158</v>
      </c>
      <c r="Q16" s="313"/>
      <c r="R16" s="313"/>
      <c r="S16" s="313"/>
      <c r="T16" s="313"/>
      <c r="U16" s="313" t="s">
        <v>7</v>
      </c>
      <c r="V16" s="161"/>
    </row>
    <row r="17" spans="1:31" x14ac:dyDescent="0.25">
      <c r="A17" s="311"/>
      <c r="B17" s="313"/>
      <c r="C17" s="313"/>
      <c r="D17" s="311"/>
      <c r="E17" s="313"/>
      <c r="F17" s="31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161"/>
    </row>
    <row r="18" spans="1:31" ht="27.75" customHeight="1" x14ac:dyDescent="0.25">
      <c r="A18" s="311"/>
      <c r="B18" s="313"/>
      <c r="C18" s="313"/>
      <c r="D18" s="311"/>
      <c r="E18" s="315" t="s">
        <v>9</v>
      </c>
      <c r="F18" s="315"/>
      <c r="G18" s="315"/>
      <c r="H18" s="315"/>
      <c r="I18" s="315"/>
      <c r="J18" s="315" t="s">
        <v>10</v>
      </c>
      <c r="K18" s="315"/>
      <c r="L18" s="315"/>
      <c r="M18" s="315"/>
      <c r="N18" s="315"/>
      <c r="O18" s="315"/>
      <c r="P18" s="313"/>
      <c r="Q18" s="313"/>
      <c r="R18" s="313"/>
      <c r="S18" s="313"/>
      <c r="T18" s="313"/>
      <c r="U18" s="313"/>
    </row>
    <row r="19" spans="1:31" ht="81.75" customHeight="1" x14ac:dyDescent="0.25">
      <c r="A19" s="312"/>
      <c r="B19" s="313"/>
      <c r="C19" s="313"/>
      <c r="D19" s="312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313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89" t="s">
        <v>82</v>
      </c>
      <c r="B22" s="290"/>
      <c r="C22" s="291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U4"/>
    <mergeCell ref="A7:U7"/>
    <mergeCell ref="A10:U10"/>
    <mergeCell ref="A5:U5"/>
    <mergeCell ref="A8:U8"/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343"/>
      <c r="L2" s="343"/>
      <c r="M2" s="343"/>
      <c r="N2" s="343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83" t="s">
        <v>794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</row>
    <row r="5" spans="1:45" s="5" customFormat="1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76" t="s">
        <v>805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6"/>
      <c r="AF7" s="276"/>
      <c r="AG7" s="276"/>
      <c r="AH7" s="276"/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</row>
    <row r="8" spans="1:45" s="5" customFormat="1" ht="15.75" x14ac:dyDescent="0.25">
      <c r="A8" s="279" t="s">
        <v>812</v>
      </c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  <c r="AS8" s="27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</row>
    <row r="11" spans="1:45" s="5" customFormat="1" ht="18.75" x14ac:dyDescent="0.3">
      <c r="AA11" s="25"/>
    </row>
    <row r="12" spans="1:45" s="5" customFormat="1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</row>
    <row r="13" spans="1:45" s="5" customFormat="1" ht="15.75" x14ac:dyDescent="0.25">
      <c r="A13" s="279" t="s">
        <v>811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</row>
    <row r="14" spans="1:45" ht="15.75" customHeight="1" x14ac:dyDescent="0.2">
      <c r="A14" s="346"/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46"/>
      <c r="AL14" s="346"/>
      <c r="AM14" s="346"/>
      <c r="AN14" s="346"/>
      <c r="AO14" s="346"/>
      <c r="AP14" s="346"/>
      <c r="AQ14" s="346"/>
      <c r="AR14" s="346"/>
      <c r="AS14" s="346"/>
    </row>
    <row r="15" spans="1:45" s="133" customFormat="1" ht="63" customHeight="1" x14ac:dyDescent="0.25">
      <c r="A15" s="347" t="s">
        <v>65</v>
      </c>
      <c r="B15" s="345" t="s">
        <v>18</v>
      </c>
      <c r="C15" s="345" t="s">
        <v>5</v>
      </c>
      <c r="D15" s="345" t="s">
        <v>799</v>
      </c>
      <c r="E15" s="345"/>
      <c r="F15" s="345"/>
      <c r="G15" s="345"/>
      <c r="H15" s="345"/>
      <c r="I15" s="345"/>
      <c r="J15" s="345"/>
      <c r="K15" s="345"/>
      <c r="L15" s="345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5"/>
      <c r="AC15" s="345"/>
      <c r="AD15" s="345"/>
      <c r="AE15" s="345"/>
      <c r="AF15" s="345"/>
      <c r="AG15" s="345"/>
      <c r="AH15" s="345"/>
      <c r="AI15" s="345"/>
      <c r="AJ15" s="345"/>
      <c r="AK15" s="345"/>
      <c r="AL15" s="345"/>
      <c r="AM15" s="345"/>
      <c r="AN15" s="345"/>
      <c r="AO15" s="345"/>
      <c r="AP15" s="345"/>
      <c r="AQ15" s="345"/>
      <c r="AR15" s="345"/>
      <c r="AS15" s="345"/>
    </row>
    <row r="16" spans="1:45" ht="87.75" customHeight="1" x14ac:dyDescent="0.2">
      <c r="A16" s="347"/>
      <c r="B16" s="345"/>
      <c r="C16" s="345"/>
      <c r="D16" s="345" t="s">
        <v>771</v>
      </c>
      <c r="E16" s="345"/>
      <c r="F16" s="345"/>
      <c r="G16" s="345"/>
      <c r="H16" s="345"/>
      <c r="I16" s="345"/>
      <c r="J16" s="345" t="s">
        <v>772</v>
      </c>
      <c r="K16" s="345"/>
      <c r="L16" s="345"/>
      <c r="M16" s="345"/>
      <c r="N16" s="345"/>
      <c r="O16" s="345"/>
      <c r="P16" s="345" t="s">
        <v>773</v>
      </c>
      <c r="Q16" s="345"/>
      <c r="R16" s="345"/>
      <c r="S16" s="345"/>
      <c r="T16" s="345"/>
      <c r="U16" s="345"/>
      <c r="V16" s="345" t="s">
        <v>774</v>
      </c>
      <c r="W16" s="345"/>
      <c r="X16" s="345"/>
      <c r="Y16" s="345"/>
      <c r="Z16" s="345"/>
      <c r="AA16" s="345"/>
      <c r="AB16" s="345" t="s">
        <v>775</v>
      </c>
      <c r="AC16" s="345"/>
      <c r="AD16" s="345"/>
      <c r="AE16" s="345"/>
      <c r="AF16" s="345"/>
      <c r="AG16" s="345"/>
      <c r="AH16" s="345" t="s">
        <v>776</v>
      </c>
      <c r="AI16" s="345"/>
      <c r="AJ16" s="345"/>
      <c r="AK16" s="345"/>
      <c r="AL16" s="345"/>
      <c r="AM16" s="345"/>
      <c r="AN16" s="345" t="s">
        <v>777</v>
      </c>
      <c r="AO16" s="345"/>
      <c r="AP16" s="345"/>
      <c r="AQ16" s="345"/>
      <c r="AR16" s="345"/>
      <c r="AS16" s="345"/>
    </row>
    <row r="17" spans="1:45" s="134" customFormat="1" ht="108.75" customHeight="1" x14ac:dyDescent="0.2">
      <c r="A17" s="347"/>
      <c r="B17" s="345"/>
      <c r="C17" s="345"/>
      <c r="D17" s="344" t="s">
        <v>778</v>
      </c>
      <c r="E17" s="344"/>
      <c r="F17" s="344" t="s">
        <v>778</v>
      </c>
      <c r="G17" s="344"/>
      <c r="H17" s="344" t="s">
        <v>779</v>
      </c>
      <c r="I17" s="344"/>
      <c r="J17" s="344" t="s">
        <v>778</v>
      </c>
      <c r="K17" s="344"/>
      <c r="L17" s="344" t="s">
        <v>778</v>
      </c>
      <c r="M17" s="344"/>
      <c r="N17" s="344" t="s">
        <v>779</v>
      </c>
      <c r="O17" s="344"/>
      <c r="P17" s="344" t="s">
        <v>778</v>
      </c>
      <c r="Q17" s="344"/>
      <c r="R17" s="344" t="s">
        <v>778</v>
      </c>
      <c r="S17" s="344"/>
      <c r="T17" s="344" t="s">
        <v>779</v>
      </c>
      <c r="U17" s="344"/>
      <c r="V17" s="344" t="s">
        <v>778</v>
      </c>
      <c r="W17" s="344"/>
      <c r="X17" s="344" t="s">
        <v>778</v>
      </c>
      <c r="Y17" s="344"/>
      <c r="Z17" s="344" t="s">
        <v>779</v>
      </c>
      <c r="AA17" s="344"/>
      <c r="AB17" s="344" t="s">
        <v>778</v>
      </c>
      <c r="AC17" s="344"/>
      <c r="AD17" s="344" t="s">
        <v>778</v>
      </c>
      <c r="AE17" s="344"/>
      <c r="AF17" s="344" t="s">
        <v>779</v>
      </c>
      <c r="AG17" s="344"/>
      <c r="AH17" s="344" t="s">
        <v>778</v>
      </c>
      <c r="AI17" s="344"/>
      <c r="AJ17" s="344" t="s">
        <v>778</v>
      </c>
      <c r="AK17" s="344"/>
      <c r="AL17" s="344" t="s">
        <v>779</v>
      </c>
      <c r="AM17" s="344"/>
      <c r="AN17" s="344" t="s">
        <v>778</v>
      </c>
      <c r="AO17" s="344"/>
      <c r="AP17" s="344" t="s">
        <v>778</v>
      </c>
      <c r="AQ17" s="344"/>
      <c r="AR17" s="344" t="s">
        <v>779</v>
      </c>
      <c r="AS17" s="344"/>
    </row>
    <row r="18" spans="1:45" ht="36" customHeight="1" x14ac:dyDescent="0.2">
      <c r="A18" s="347"/>
      <c r="B18" s="345"/>
      <c r="C18" s="345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342" t="s">
        <v>795</v>
      </c>
      <c r="C4" s="342"/>
      <c r="D4" s="342"/>
      <c r="E4" s="342"/>
      <c r="F4" s="342"/>
      <c r="G4" s="342"/>
      <c r="H4" s="342"/>
      <c r="I4" s="342"/>
      <c r="J4" s="342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76" t="s">
        <v>64</v>
      </c>
      <c r="B5" s="276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76" t="s">
        <v>798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150"/>
      <c r="O7" s="150"/>
      <c r="P7" s="150"/>
      <c r="Q7" s="150"/>
      <c r="R7" s="150"/>
    </row>
    <row r="8" spans="1:19" s="5" customFormat="1" ht="15.75" customHeight="1" x14ac:dyDescent="0.25">
      <c r="A8" s="343" t="s">
        <v>72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77" t="s">
        <v>20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72" t="s">
        <v>54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15"/>
      <c r="O12" s="159"/>
      <c r="P12" s="159"/>
      <c r="Q12" s="159"/>
      <c r="R12" s="159"/>
    </row>
    <row r="13" spans="1:19" s="5" customFormat="1" x14ac:dyDescent="0.25">
      <c r="A13" s="279" t="s">
        <v>84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1"/>
      <c r="O13" s="21"/>
      <c r="P13" s="21"/>
      <c r="Q13" s="21"/>
      <c r="R13" s="21"/>
    </row>
    <row r="14" spans="1:19" s="13" customFormat="1" x14ac:dyDescent="0.2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</row>
    <row r="15" spans="1:19" s="31" customFormat="1" ht="90" customHeight="1" x14ac:dyDescent="0.2">
      <c r="A15" s="347" t="s">
        <v>65</v>
      </c>
      <c r="B15" s="347" t="s">
        <v>18</v>
      </c>
      <c r="C15" s="347" t="s">
        <v>5</v>
      </c>
      <c r="D15" s="349" t="s">
        <v>769</v>
      </c>
      <c r="E15" s="349" t="s">
        <v>768</v>
      </c>
      <c r="F15" s="349" t="s">
        <v>23</v>
      </c>
      <c r="G15" s="349"/>
      <c r="H15" s="349" t="s">
        <v>163</v>
      </c>
      <c r="I15" s="349"/>
      <c r="J15" s="349" t="s">
        <v>24</v>
      </c>
      <c r="K15" s="349"/>
      <c r="L15" s="349" t="s">
        <v>813</v>
      </c>
      <c r="M15" s="349"/>
    </row>
    <row r="16" spans="1:19" s="31" customFormat="1" ht="43.5" customHeight="1" x14ac:dyDescent="0.2">
      <c r="A16" s="347"/>
      <c r="B16" s="347"/>
      <c r="C16" s="347"/>
      <c r="D16" s="349"/>
      <c r="E16" s="349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351" t="s">
        <v>82</v>
      </c>
      <c r="B20" s="352"/>
      <c r="C20" s="353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348" t="s">
        <v>796</v>
      </c>
      <c r="B21" s="348"/>
      <c r="C21" s="348"/>
      <c r="D21" s="348"/>
      <c r="E21" s="348"/>
      <c r="F21" s="348"/>
      <c r="G21" s="348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  <mergeCell ref="A5:M5"/>
    <mergeCell ref="A7:M7"/>
    <mergeCell ref="A10:M10"/>
    <mergeCell ref="A8:M8"/>
    <mergeCell ref="B4:J4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56" t="s">
        <v>835</v>
      </c>
      <c r="B6" s="356"/>
      <c r="C6" s="356"/>
      <c r="D6" s="356"/>
      <c r="E6" s="356"/>
      <c r="F6" s="356"/>
      <c r="G6" s="356"/>
      <c r="H6" s="356"/>
    </row>
    <row r="7" spans="1:8" ht="41.25" customHeight="1" x14ac:dyDescent="0.25">
      <c r="A7" s="356"/>
      <c r="B7" s="356"/>
      <c r="C7" s="356"/>
      <c r="D7" s="356"/>
      <c r="E7" s="356"/>
      <c r="F7" s="356"/>
      <c r="G7" s="356"/>
      <c r="H7" s="356"/>
    </row>
    <row r="9" spans="1:8" ht="18.75" x14ac:dyDescent="0.25">
      <c r="A9" s="357" t="s">
        <v>169</v>
      </c>
      <c r="B9" s="357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58" t="s">
        <v>171</v>
      </c>
      <c r="B12" s="358"/>
    </row>
    <row r="13" spans="1:8" ht="18.75" x14ac:dyDescent="0.25">
      <c r="B13" s="47"/>
    </row>
    <row r="14" spans="1:8" ht="18.75" x14ac:dyDescent="0.25">
      <c r="A14" s="359" t="s">
        <v>800</v>
      </c>
      <c r="B14" s="359"/>
    </row>
    <row r="15" spans="1:8" x14ac:dyDescent="0.25">
      <c r="A15" s="360" t="s">
        <v>172</v>
      </c>
      <c r="B15" s="360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54" t="s">
        <v>173</v>
      </c>
      <c r="B18" s="354"/>
      <c r="C18" s="354"/>
      <c r="D18" s="354"/>
      <c r="E18" s="354"/>
      <c r="F18" s="354"/>
      <c r="G18" s="354"/>
      <c r="H18" s="354"/>
    </row>
    <row r="19" spans="1:9" ht="63" customHeight="1" x14ac:dyDescent="0.25">
      <c r="A19" s="365" t="s">
        <v>85</v>
      </c>
      <c r="B19" s="361" t="s">
        <v>86</v>
      </c>
      <c r="C19" s="363" t="s">
        <v>174</v>
      </c>
      <c r="D19" s="368" t="s">
        <v>752</v>
      </c>
      <c r="E19" s="369"/>
      <c r="F19" s="370" t="s">
        <v>770</v>
      </c>
      <c r="G19" s="369"/>
      <c r="H19" s="371" t="s">
        <v>7</v>
      </c>
    </row>
    <row r="20" spans="1:9" ht="38.25" x14ac:dyDescent="0.25">
      <c r="A20" s="366"/>
      <c r="B20" s="362"/>
      <c r="C20" s="364"/>
      <c r="D20" s="185" t="s">
        <v>756</v>
      </c>
      <c r="E20" s="186" t="s">
        <v>10</v>
      </c>
      <c r="F20" s="186" t="s">
        <v>757</v>
      </c>
      <c r="G20" s="185" t="s">
        <v>755</v>
      </c>
      <c r="H20" s="372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376" t="s">
        <v>175</v>
      </c>
      <c r="B22" s="377"/>
      <c r="C22" s="377"/>
      <c r="D22" s="377"/>
      <c r="E22" s="377"/>
      <c r="F22" s="377"/>
      <c r="G22" s="377"/>
      <c r="H22" s="378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376" t="s">
        <v>355</v>
      </c>
      <c r="B166" s="377"/>
      <c r="C166" s="377"/>
      <c r="D166" s="377"/>
      <c r="E166" s="377"/>
      <c r="F166" s="377"/>
      <c r="G166" s="377"/>
      <c r="H166" s="378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376" t="s">
        <v>599</v>
      </c>
      <c r="B318" s="377"/>
      <c r="C318" s="377"/>
      <c r="D318" s="377"/>
      <c r="E318" s="377"/>
      <c r="F318" s="377"/>
      <c r="G318" s="377"/>
      <c r="H318" s="378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79" t="s">
        <v>693</v>
      </c>
      <c r="B368" s="380"/>
      <c r="C368" s="380"/>
      <c r="D368" s="380"/>
      <c r="E368" s="380"/>
      <c r="F368" s="380"/>
      <c r="G368" s="380"/>
      <c r="H368" s="381"/>
    </row>
    <row r="369" spans="1:8" ht="16.5" thickBot="1" x14ac:dyDescent="0.3">
      <c r="A369" s="379"/>
      <c r="B369" s="380"/>
      <c r="C369" s="380"/>
      <c r="D369" s="380"/>
      <c r="E369" s="380"/>
      <c r="F369" s="380"/>
      <c r="G369" s="380"/>
      <c r="H369" s="381"/>
    </row>
    <row r="370" spans="1:8" ht="51.75" customHeight="1" x14ac:dyDescent="0.25">
      <c r="A370" s="365" t="s">
        <v>85</v>
      </c>
      <c r="B370" s="361" t="s">
        <v>86</v>
      </c>
      <c r="C370" s="363" t="s">
        <v>174</v>
      </c>
      <c r="D370" s="368" t="s">
        <v>752</v>
      </c>
      <c r="E370" s="369"/>
      <c r="F370" s="370" t="s">
        <v>754</v>
      </c>
      <c r="G370" s="369"/>
      <c r="H370" s="371" t="s">
        <v>7</v>
      </c>
    </row>
    <row r="371" spans="1:8" ht="38.25" x14ac:dyDescent="0.25">
      <c r="A371" s="366"/>
      <c r="B371" s="362"/>
      <c r="C371" s="364"/>
      <c r="D371" s="185" t="s">
        <v>756</v>
      </c>
      <c r="E371" s="186" t="s">
        <v>10</v>
      </c>
      <c r="F371" s="186" t="s">
        <v>757</v>
      </c>
      <c r="G371" s="185" t="s">
        <v>755</v>
      </c>
      <c r="H371" s="372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373" t="s">
        <v>694</v>
      </c>
      <c r="B373" s="374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375" t="s">
        <v>747</v>
      </c>
      <c r="B455" s="375"/>
      <c r="C455" s="375"/>
      <c r="D455" s="375"/>
      <c r="E455" s="375"/>
      <c r="F455" s="375"/>
      <c r="G455" s="375"/>
      <c r="H455" s="375"/>
    </row>
    <row r="456" spans="1:8" x14ac:dyDescent="0.25">
      <c r="A456" s="375" t="s">
        <v>748</v>
      </c>
      <c r="B456" s="375"/>
      <c r="C456" s="375"/>
      <c r="D456" s="375"/>
      <c r="E456" s="375"/>
      <c r="F456" s="375"/>
      <c r="G456" s="375"/>
      <c r="H456" s="375"/>
    </row>
    <row r="457" spans="1:8" x14ac:dyDescent="0.25">
      <c r="A457" s="375" t="s">
        <v>749</v>
      </c>
      <c r="B457" s="375"/>
      <c r="C457" s="375"/>
      <c r="D457" s="375"/>
      <c r="E457" s="375"/>
      <c r="F457" s="375"/>
      <c r="G457" s="375"/>
      <c r="H457" s="375"/>
    </row>
    <row r="458" spans="1:8" ht="26.25" customHeight="1" x14ac:dyDescent="0.25">
      <c r="A458" s="355" t="s">
        <v>750</v>
      </c>
      <c r="B458" s="355"/>
      <c r="C458" s="355"/>
      <c r="D458" s="355"/>
      <c r="E458" s="355"/>
      <c r="F458" s="355"/>
      <c r="G458" s="355"/>
      <c r="H458" s="355"/>
    </row>
    <row r="459" spans="1:8" x14ac:dyDescent="0.25">
      <c r="A459" s="367" t="s">
        <v>751</v>
      </c>
      <c r="B459" s="367"/>
      <c r="C459" s="367"/>
      <c r="D459" s="367"/>
      <c r="E459" s="367"/>
      <c r="F459" s="367"/>
      <c r="G459" s="367"/>
      <c r="H459" s="36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--</cp:lastModifiedBy>
  <cp:lastPrinted>2020-05-18T03:26:22Z</cp:lastPrinted>
  <dcterms:created xsi:type="dcterms:W3CDTF">2009-07-27T10:10:26Z</dcterms:created>
  <dcterms:modified xsi:type="dcterms:W3CDTF">2022-11-14T06:43:23Z</dcterms:modified>
</cp:coreProperties>
</file>